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MLabarre\Dropbox\CPG\MUNICIPAL AGGREGATION\_Massachusetts\_MA Quarterly Reporting\2024 Q1\"/>
    </mc:Choice>
  </mc:AlternateContent>
  <xr:revisionPtr revIDLastSave="0" documentId="13_ncr:1_{432E6C2E-8788-451F-8625-E7D8088A7C2B}" xr6:coauthVersionLast="47" xr6:coauthVersionMax="47" xr10:uidLastSave="{00000000-0000-0000-0000-000000000000}"/>
  <bookViews>
    <workbookView xWindow="-120" yWindow="-120" windowWidth="29040" windowHeight="15840" xr2:uid="{86C63D3D-3FB6-4084-B439-9FE72C4017A9}"/>
  </bookViews>
  <sheets>
    <sheet name="Lunenburg Aggregation Report" sheetId="2" r:id="rId1"/>
    <sheet name="Sheet1" sheetId="3" state="hidden" r:id="rId2"/>
    <sheet name="Lunenburg Detail" sheetId="7" r:id="rId3"/>
    <sheet name="Chart Data" sheetId="6" state="hidden" r:id="rId4"/>
  </sheets>
  <definedNames>
    <definedName name="_xlnm._FilterDatabase" localSheetId="3" hidden="1">'Chart Data'!$B$11:$E$11</definedName>
    <definedName name="_xlnm.Print_Area" localSheetId="0">'Lunenburg Aggregation Report'!$A$1:$D$67</definedName>
    <definedName name="_xlnm.Print_Area" localSheetId="2">'Lunenburg Detail'!$A$1:$Y$151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6" i="7" l="1"/>
  <c r="W7" i="7"/>
  <c r="X7" i="7" s="1"/>
  <c r="Y7" i="7"/>
  <c r="W8" i="7"/>
  <c r="Y8" i="7"/>
  <c r="W9" i="7"/>
  <c r="X9" i="7" s="1"/>
  <c r="Y9" i="7"/>
  <c r="W10" i="7"/>
  <c r="Y10" i="7"/>
  <c r="W11" i="7"/>
  <c r="Y11" i="7"/>
  <c r="W12" i="7"/>
  <c r="X12" i="7" s="1"/>
  <c r="Y12" i="7"/>
  <c r="W13" i="7"/>
  <c r="Y13" i="7"/>
  <c r="W14" i="7"/>
  <c r="Y14" i="7"/>
  <c r="W15" i="7"/>
  <c r="Y15" i="7"/>
  <c r="W16" i="7"/>
  <c r="X16" i="7" s="1"/>
  <c r="Y16" i="7"/>
  <c r="W17" i="7"/>
  <c r="X17" i="7"/>
  <c r="Y17" i="7"/>
  <c r="W18" i="7"/>
  <c r="X18" i="7"/>
  <c r="Y18" i="7"/>
  <c r="T7" i="7"/>
  <c r="T8" i="7"/>
  <c r="T9" i="7"/>
  <c r="T10" i="7"/>
  <c r="T11" i="7"/>
  <c r="T12" i="7"/>
  <c r="T13" i="7"/>
  <c r="X13" i="7" s="1"/>
  <c r="T14" i="7"/>
  <c r="T15" i="7"/>
  <c r="X15" i="7" s="1"/>
  <c r="T16" i="7"/>
  <c r="T17" i="7"/>
  <c r="T18" i="7"/>
  <c r="Q7" i="7"/>
  <c r="Q146" i="7" s="1"/>
  <c r="Q8" i="7"/>
  <c r="Q9" i="7"/>
  <c r="Q10" i="7"/>
  <c r="Q11" i="7"/>
  <c r="Q12" i="7"/>
  <c r="Q13" i="7"/>
  <c r="Q14" i="7"/>
  <c r="Q15" i="7"/>
  <c r="Q16" i="7"/>
  <c r="Q17" i="7"/>
  <c r="Q18" i="7"/>
  <c r="N7" i="7"/>
  <c r="N8" i="7"/>
  <c r="N9" i="7"/>
  <c r="N10" i="7"/>
  <c r="N11" i="7"/>
  <c r="N12" i="7"/>
  <c r="N13" i="7"/>
  <c r="N14" i="7"/>
  <c r="N15" i="7"/>
  <c r="N16" i="7"/>
  <c r="N17" i="7"/>
  <c r="N18" i="7"/>
  <c r="H7" i="7"/>
  <c r="I7" i="7"/>
  <c r="H8" i="7"/>
  <c r="I8" i="7"/>
  <c r="H9" i="7"/>
  <c r="I9" i="7"/>
  <c r="H10" i="7"/>
  <c r="I10" i="7"/>
  <c r="H11" i="7"/>
  <c r="I11" i="7"/>
  <c r="H12" i="7"/>
  <c r="I12" i="7"/>
  <c r="H13" i="7"/>
  <c r="I13" i="7"/>
  <c r="H14" i="7"/>
  <c r="I14" i="7"/>
  <c r="H15" i="7"/>
  <c r="I15" i="7"/>
  <c r="H16" i="7"/>
  <c r="I16" i="7"/>
  <c r="H17" i="7"/>
  <c r="I17" i="7"/>
  <c r="H18" i="7"/>
  <c r="I18" i="7"/>
  <c r="Y19" i="7"/>
  <c r="W19" i="7"/>
  <c r="T19" i="7"/>
  <c r="Q19" i="7"/>
  <c r="N19" i="7"/>
  <c r="I19" i="7"/>
  <c r="H19" i="7"/>
  <c r="N20" i="7"/>
  <c r="Q20" i="7"/>
  <c r="T20" i="7"/>
  <c r="W20" i="7"/>
  <c r="Y20" i="7"/>
  <c r="N21" i="7"/>
  <c r="Q21" i="7"/>
  <c r="T21" i="7"/>
  <c r="W21" i="7"/>
  <c r="Y21" i="7"/>
  <c r="N22" i="7"/>
  <c r="Q22" i="7"/>
  <c r="T22" i="7"/>
  <c r="W22" i="7"/>
  <c r="Y22" i="7"/>
  <c r="N23" i="7"/>
  <c r="Q23" i="7"/>
  <c r="T23" i="7"/>
  <c r="W23" i="7"/>
  <c r="Y23" i="7"/>
  <c r="N24" i="7"/>
  <c r="Q24" i="7"/>
  <c r="T24" i="7"/>
  <c r="W24" i="7"/>
  <c r="Y24" i="7"/>
  <c r="N25" i="7"/>
  <c r="Q25" i="7"/>
  <c r="T25" i="7"/>
  <c r="W25" i="7"/>
  <c r="Y25" i="7"/>
  <c r="N26" i="7"/>
  <c r="Q26" i="7"/>
  <c r="T26" i="7"/>
  <c r="W26" i="7"/>
  <c r="Y26" i="7"/>
  <c r="N27" i="7"/>
  <c r="Q27" i="7"/>
  <c r="T27" i="7"/>
  <c r="W27" i="7"/>
  <c r="Y27" i="7"/>
  <c r="N28" i="7"/>
  <c r="Q28" i="7"/>
  <c r="T28" i="7"/>
  <c r="W28" i="7"/>
  <c r="Y28" i="7"/>
  <c r="N29" i="7"/>
  <c r="Q29" i="7"/>
  <c r="T29" i="7"/>
  <c r="W29" i="7"/>
  <c r="Y29" i="7"/>
  <c r="N30" i="7"/>
  <c r="Q30" i="7"/>
  <c r="T30" i="7"/>
  <c r="W30" i="7"/>
  <c r="Y30" i="7"/>
  <c r="I30" i="7"/>
  <c r="H30" i="7"/>
  <c r="I29" i="7"/>
  <c r="H29" i="7"/>
  <c r="I28" i="7"/>
  <c r="H28" i="7"/>
  <c r="I27" i="7"/>
  <c r="H27" i="7"/>
  <c r="I26" i="7"/>
  <c r="H26" i="7"/>
  <c r="I25" i="7"/>
  <c r="H25" i="7"/>
  <c r="I24" i="7"/>
  <c r="H24" i="7"/>
  <c r="I23" i="7"/>
  <c r="H23" i="7"/>
  <c r="I22" i="7"/>
  <c r="H22" i="7"/>
  <c r="I21" i="7"/>
  <c r="H21" i="7"/>
  <c r="I20" i="7"/>
  <c r="H20" i="7"/>
  <c r="Y31" i="7"/>
  <c r="W31" i="7"/>
  <c r="T31" i="7"/>
  <c r="Q31" i="7"/>
  <c r="N31" i="7"/>
  <c r="I31" i="7"/>
  <c r="H31" i="7"/>
  <c r="W32" i="7"/>
  <c r="Y32" i="7"/>
  <c r="W33" i="7"/>
  <c r="Y33" i="7"/>
  <c r="W34" i="7"/>
  <c r="Y34" i="7"/>
  <c r="W35" i="7"/>
  <c r="Y35" i="7"/>
  <c r="W36" i="7"/>
  <c r="Y36" i="7"/>
  <c r="W37" i="7"/>
  <c r="Y37" i="7"/>
  <c r="W38" i="7"/>
  <c r="Y38" i="7"/>
  <c r="W39" i="7"/>
  <c r="Y39" i="7"/>
  <c r="W40" i="7"/>
  <c r="Y40" i="7"/>
  <c r="W41" i="7"/>
  <c r="Y41" i="7"/>
  <c r="W42" i="7"/>
  <c r="Y42" i="7"/>
  <c r="T32" i="7"/>
  <c r="T33" i="7"/>
  <c r="T34" i="7"/>
  <c r="T35" i="7"/>
  <c r="T36" i="7"/>
  <c r="T37" i="7"/>
  <c r="T38" i="7"/>
  <c r="T39" i="7"/>
  <c r="T40" i="7"/>
  <c r="T41" i="7"/>
  <c r="T42" i="7"/>
  <c r="Q32" i="7"/>
  <c r="Q33" i="7"/>
  <c r="Q34" i="7"/>
  <c r="Q35" i="7"/>
  <c r="Q36" i="7"/>
  <c r="Q37" i="7"/>
  <c r="Q38" i="7"/>
  <c r="Q39" i="7"/>
  <c r="Q40" i="7"/>
  <c r="Q41" i="7"/>
  <c r="Q42" i="7"/>
  <c r="N32" i="7"/>
  <c r="N33" i="7"/>
  <c r="N34" i="7"/>
  <c r="N35" i="7"/>
  <c r="N36" i="7"/>
  <c r="N37" i="7"/>
  <c r="N38" i="7"/>
  <c r="N39" i="7"/>
  <c r="N40" i="7"/>
  <c r="N41" i="7"/>
  <c r="N42" i="7"/>
  <c r="I42" i="7"/>
  <c r="H42" i="7"/>
  <c r="I41" i="7"/>
  <c r="H41" i="7"/>
  <c r="I40" i="7"/>
  <c r="H40" i="7"/>
  <c r="I39" i="7"/>
  <c r="H39" i="7"/>
  <c r="I38" i="7"/>
  <c r="H38" i="7"/>
  <c r="I37" i="7"/>
  <c r="H37" i="7"/>
  <c r="I36" i="7"/>
  <c r="H36" i="7"/>
  <c r="I35" i="7"/>
  <c r="H35" i="7"/>
  <c r="I34" i="7"/>
  <c r="H34" i="7"/>
  <c r="I33" i="7"/>
  <c r="H33" i="7"/>
  <c r="I32" i="7"/>
  <c r="H32" i="7"/>
  <c r="Y43" i="7"/>
  <c r="W43" i="7"/>
  <c r="T43" i="7"/>
  <c r="Q43" i="7"/>
  <c r="N43" i="7"/>
  <c r="I43" i="7"/>
  <c r="H43" i="7"/>
  <c r="E146" i="7"/>
  <c r="X10" i="7" l="1"/>
  <c r="X11" i="7"/>
  <c r="X8" i="7"/>
  <c r="X14" i="7"/>
  <c r="X19" i="7"/>
  <c r="X28" i="7"/>
  <c r="X23" i="7"/>
  <c r="X24" i="7"/>
  <c r="X30" i="7"/>
  <c r="X26" i="7"/>
  <c r="X27" i="7"/>
  <c r="X22" i="7"/>
  <c r="X31" i="7"/>
  <c r="X25" i="7"/>
  <c r="X21" i="7"/>
  <c r="X20" i="7"/>
  <c r="X29" i="7"/>
  <c r="X34" i="7"/>
  <c r="X33" i="7"/>
  <c r="X38" i="7"/>
  <c r="X39" i="7"/>
  <c r="X37" i="7"/>
  <c r="X36" i="7"/>
  <c r="X35" i="7"/>
  <c r="X32" i="7"/>
  <c r="X43" i="7"/>
  <c r="X41" i="7"/>
  <c r="X42" i="7"/>
  <c r="X40" i="7"/>
  <c r="D146" i="7"/>
  <c r="F146" i="7"/>
  <c r="G146" i="7"/>
  <c r="I146" i="7" s="1"/>
  <c r="H44" i="7"/>
  <c r="I44" i="7"/>
  <c r="H45" i="7"/>
  <c r="I45" i="7"/>
  <c r="H46" i="7"/>
  <c r="I46" i="7"/>
  <c r="H47" i="7"/>
  <c r="I47" i="7"/>
  <c r="H48" i="7"/>
  <c r="I48" i="7"/>
  <c r="H49" i="7"/>
  <c r="I49" i="7"/>
  <c r="H50" i="7"/>
  <c r="I50" i="7"/>
  <c r="H51" i="7"/>
  <c r="I51" i="7"/>
  <c r="H52" i="7"/>
  <c r="I52" i="7"/>
  <c r="H53" i="7"/>
  <c r="I53" i="7"/>
  <c r="H54" i="7"/>
  <c r="I54" i="7"/>
  <c r="B7" i="6" l="1"/>
  <c r="A7" i="6"/>
  <c r="A31" i="6"/>
  <c r="A32" i="6"/>
  <c r="A30" i="6"/>
  <c r="Y144" i="7"/>
  <c r="Y143" i="7"/>
  <c r="Y142" i="7"/>
  <c r="Y141" i="7"/>
  <c r="Y140" i="7"/>
  <c r="Y139" i="7"/>
  <c r="Y138" i="7"/>
  <c r="Y137" i="7"/>
  <c r="Y136" i="7"/>
  <c r="Y135" i="7"/>
  <c r="Y134" i="7"/>
  <c r="Y133" i="7"/>
  <c r="Y132" i="7"/>
  <c r="Y131" i="7"/>
  <c r="Y130" i="7"/>
  <c r="Y129" i="7"/>
  <c r="Y128" i="7"/>
  <c r="Y127" i="7"/>
  <c r="Y126" i="7"/>
  <c r="Y125" i="7"/>
  <c r="Y124" i="7"/>
  <c r="Y123" i="7"/>
  <c r="Y122" i="7"/>
  <c r="Y121" i="7"/>
  <c r="Y120" i="7"/>
  <c r="Y119" i="7"/>
  <c r="Y118" i="7"/>
  <c r="Y117" i="7"/>
  <c r="Y11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W54" i="7"/>
  <c r="T54" i="7"/>
  <c r="Q54" i="7"/>
  <c r="W53" i="7"/>
  <c r="T53" i="7"/>
  <c r="Q53" i="7"/>
  <c r="W52" i="7"/>
  <c r="T52" i="7"/>
  <c r="Q52" i="7"/>
  <c r="W51" i="7"/>
  <c r="T51" i="7"/>
  <c r="Q51" i="7"/>
  <c r="W50" i="7"/>
  <c r="T50" i="7"/>
  <c r="Q50" i="7"/>
  <c r="W49" i="7"/>
  <c r="T49" i="7"/>
  <c r="Q49" i="7"/>
  <c r="W48" i="7"/>
  <c r="T48" i="7"/>
  <c r="Q48" i="7"/>
  <c r="W47" i="7"/>
  <c r="T47" i="7"/>
  <c r="Q47" i="7"/>
  <c r="W46" i="7"/>
  <c r="T46" i="7"/>
  <c r="Q46" i="7"/>
  <c r="W45" i="7"/>
  <c r="T45" i="7"/>
  <c r="Q45" i="7"/>
  <c r="W44" i="7"/>
  <c r="T44" i="7"/>
  <c r="Q44" i="7"/>
  <c r="N2" i="7"/>
  <c r="A1" i="7"/>
  <c r="N1" i="7" s="1"/>
  <c r="X54" i="7" l="1"/>
  <c r="X47" i="7"/>
  <c r="X51" i="7"/>
  <c r="X45" i="7"/>
  <c r="X48" i="7"/>
  <c r="X53" i="7"/>
  <c r="X50" i="7"/>
  <c r="X44" i="7"/>
  <c r="X49" i="7"/>
  <c r="X52" i="7"/>
  <c r="X46" i="7"/>
  <c r="G149" i="7" l="1"/>
  <c r="F149" i="7"/>
  <c r="E149" i="7"/>
  <c r="D149" i="7"/>
  <c r="X144" i="7"/>
  <c r="N144" i="7"/>
  <c r="H144" i="7"/>
  <c r="X143" i="7"/>
  <c r="N143" i="7"/>
  <c r="I143" i="7"/>
  <c r="H143" i="7"/>
  <c r="X142" i="7"/>
  <c r="N142" i="7"/>
  <c r="X141" i="7"/>
  <c r="N141" i="7"/>
  <c r="I141" i="7"/>
  <c r="H141" i="7"/>
  <c r="X140" i="7"/>
  <c r="N140" i="7"/>
  <c r="I140" i="7"/>
  <c r="H140" i="7"/>
  <c r="X139" i="7"/>
  <c r="N139" i="7"/>
  <c r="I139" i="7"/>
  <c r="H139" i="7"/>
  <c r="X138" i="7"/>
  <c r="N138" i="7"/>
  <c r="I138" i="7"/>
  <c r="H138" i="7"/>
  <c r="X137" i="7"/>
  <c r="N137" i="7"/>
  <c r="I137" i="7"/>
  <c r="H137" i="7"/>
  <c r="X136" i="7"/>
  <c r="N136" i="7"/>
  <c r="I136" i="7"/>
  <c r="H136" i="7"/>
  <c r="X135" i="7"/>
  <c r="N135" i="7"/>
  <c r="I135" i="7"/>
  <c r="H135" i="7"/>
  <c r="X134" i="7"/>
  <c r="N134" i="7"/>
  <c r="I134" i="7"/>
  <c r="H134" i="7"/>
  <c r="X133" i="7"/>
  <c r="N133" i="7"/>
  <c r="I133" i="7"/>
  <c r="H133" i="7"/>
  <c r="X132" i="7"/>
  <c r="N132" i="7"/>
  <c r="I132" i="7"/>
  <c r="H132" i="7"/>
  <c r="X131" i="7"/>
  <c r="N131" i="7"/>
  <c r="I131" i="7"/>
  <c r="H131" i="7"/>
  <c r="X130" i="7"/>
  <c r="N130" i="7"/>
  <c r="I130" i="7"/>
  <c r="H130" i="7"/>
  <c r="X129" i="7"/>
  <c r="N129" i="7"/>
  <c r="I129" i="7"/>
  <c r="H129" i="7"/>
  <c r="X128" i="7"/>
  <c r="N128" i="7"/>
  <c r="I128" i="7"/>
  <c r="H128" i="7"/>
  <c r="X127" i="7"/>
  <c r="I127" i="7"/>
  <c r="H127" i="7"/>
  <c r="A127" i="7"/>
  <c r="N127" i="7" s="1"/>
  <c r="X126" i="7"/>
  <c r="I126" i="7"/>
  <c r="H126" i="7"/>
  <c r="X125" i="7"/>
  <c r="I125" i="7"/>
  <c r="H125" i="7"/>
  <c r="X124" i="7"/>
  <c r="I124" i="7"/>
  <c r="H124" i="7"/>
  <c r="X123" i="7"/>
  <c r="I123" i="7"/>
  <c r="H123" i="7"/>
  <c r="X122" i="7"/>
  <c r="I122" i="7"/>
  <c r="H122" i="7"/>
  <c r="X121" i="7"/>
  <c r="I121" i="7"/>
  <c r="H121" i="7"/>
  <c r="X120" i="7"/>
  <c r="I120" i="7"/>
  <c r="H120" i="7"/>
  <c r="X119" i="7"/>
  <c r="I119" i="7"/>
  <c r="H119" i="7"/>
  <c r="X118" i="7"/>
  <c r="I118" i="7"/>
  <c r="H118" i="7"/>
  <c r="W117" i="7"/>
  <c r="T117" i="7"/>
  <c r="Q117" i="7"/>
  <c r="I117" i="7"/>
  <c r="H117" i="7"/>
  <c r="W116" i="7"/>
  <c r="T116" i="7"/>
  <c r="Q116" i="7"/>
  <c r="I116" i="7"/>
  <c r="H116" i="7"/>
  <c r="W115" i="7"/>
  <c r="T115" i="7"/>
  <c r="Q115" i="7"/>
  <c r="I115" i="7"/>
  <c r="Y115" i="7"/>
  <c r="W114" i="7"/>
  <c r="T114" i="7"/>
  <c r="Q114" i="7"/>
  <c r="I114" i="7"/>
  <c r="W113" i="7"/>
  <c r="T113" i="7"/>
  <c r="Q113" i="7"/>
  <c r="I113" i="7"/>
  <c r="W112" i="7"/>
  <c r="T112" i="7"/>
  <c r="Q112" i="7"/>
  <c r="I112" i="7"/>
  <c r="W111" i="7"/>
  <c r="T111" i="7"/>
  <c r="Q111" i="7"/>
  <c r="I111" i="7"/>
  <c r="W110" i="7"/>
  <c r="T110" i="7"/>
  <c r="Q110" i="7"/>
  <c r="I110" i="7"/>
  <c r="W109" i="7"/>
  <c r="T109" i="7"/>
  <c r="Q109" i="7"/>
  <c r="I109" i="7"/>
  <c r="W108" i="7"/>
  <c r="T108" i="7"/>
  <c r="Q108" i="7"/>
  <c r="I108" i="7"/>
  <c r="W107" i="7"/>
  <c r="T107" i="7"/>
  <c r="Q107" i="7"/>
  <c r="I107" i="7"/>
  <c r="W106" i="7"/>
  <c r="T106" i="7"/>
  <c r="Q106" i="7"/>
  <c r="I106" i="7"/>
  <c r="W105" i="7"/>
  <c r="T105" i="7"/>
  <c r="Q105" i="7"/>
  <c r="I105" i="7"/>
  <c r="H105" i="7"/>
  <c r="W104" i="7"/>
  <c r="T104" i="7"/>
  <c r="Q104" i="7"/>
  <c r="I104" i="7"/>
  <c r="H104" i="7"/>
  <c r="W103" i="7"/>
  <c r="T103" i="7"/>
  <c r="Q103" i="7"/>
  <c r="I103" i="7"/>
  <c r="H103" i="7"/>
  <c r="W102" i="7"/>
  <c r="T102" i="7"/>
  <c r="Q102" i="7"/>
  <c r="I102" i="7"/>
  <c r="H102" i="7"/>
  <c r="W101" i="7"/>
  <c r="T101" i="7"/>
  <c r="Q101" i="7"/>
  <c r="I101" i="7"/>
  <c r="H101" i="7"/>
  <c r="W100" i="7"/>
  <c r="T100" i="7"/>
  <c r="Q100" i="7"/>
  <c r="I100" i="7"/>
  <c r="H100" i="7"/>
  <c r="W99" i="7"/>
  <c r="T99" i="7"/>
  <c r="Q99" i="7"/>
  <c r="I99" i="7"/>
  <c r="H99" i="7"/>
  <c r="W98" i="7"/>
  <c r="T98" i="7"/>
  <c r="Q98" i="7"/>
  <c r="I98" i="7"/>
  <c r="H98" i="7"/>
  <c r="W97" i="7"/>
  <c r="T97" i="7"/>
  <c r="Q97" i="7"/>
  <c r="I97" i="7"/>
  <c r="H97" i="7"/>
  <c r="W96" i="7"/>
  <c r="T96" i="7"/>
  <c r="Q96" i="7"/>
  <c r="I96" i="7"/>
  <c r="H96" i="7"/>
  <c r="W95" i="7"/>
  <c r="T95" i="7"/>
  <c r="Q95" i="7"/>
  <c r="I95" i="7"/>
  <c r="H95" i="7"/>
  <c r="W94" i="7"/>
  <c r="T94" i="7"/>
  <c r="Q94" i="7"/>
  <c r="I94" i="7"/>
  <c r="H94" i="7"/>
  <c r="W93" i="7"/>
  <c r="T93" i="7"/>
  <c r="Q93" i="7"/>
  <c r="I93" i="7"/>
  <c r="H93" i="7"/>
  <c r="W92" i="7"/>
  <c r="T92" i="7"/>
  <c r="Q92" i="7"/>
  <c r="I92" i="7"/>
  <c r="H92" i="7"/>
  <c r="W91" i="7"/>
  <c r="T91" i="7"/>
  <c r="Q91" i="7"/>
  <c r="I91" i="7"/>
  <c r="H91" i="7"/>
  <c r="W90" i="7"/>
  <c r="T90" i="7"/>
  <c r="Q90" i="7"/>
  <c r="I90" i="7"/>
  <c r="H90" i="7"/>
  <c r="W89" i="7"/>
  <c r="T89" i="7"/>
  <c r="Q89" i="7"/>
  <c r="I89" i="7"/>
  <c r="H89" i="7"/>
  <c r="W88" i="7"/>
  <c r="T88" i="7"/>
  <c r="Q88" i="7"/>
  <c r="I88" i="7"/>
  <c r="H88" i="7"/>
  <c r="W87" i="7"/>
  <c r="T87" i="7"/>
  <c r="Q87" i="7"/>
  <c r="I87" i="7"/>
  <c r="H87" i="7"/>
  <c r="W86" i="7"/>
  <c r="T86" i="7"/>
  <c r="Q86" i="7"/>
  <c r="I86" i="7"/>
  <c r="H86" i="7"/>
  <c r="W85" i="7"/>
  <c r="T85" i="7"/>
  <c r="Q85" i="7"/>
  <c r="I85" i="7"/>
  <c r="H85" i="7"/>
  <c r="W84" i="7"/>
  <c r="T84" i="7"/>
  <c r="Q84" i="7"/>
  <c r="I84" i="7"/>
  <c r="H84" i="7"/>
  <c r="W83" i="7"/>
  <c r="T83" i="7"/>
  <c r="Q83" i="7"/>
  <c r="I83" i="7"/>
  <c r="H83" i="7"/>
  <c r="W82" i="7"/>
  <c r="T82" i="7"/>
  <c r="Q82" i="7"/>
  <c r="I82" i="7"/>
  <c r="H82" i="7"/>
  <c r="W81" i="7"/>
  <c r="T81" i="7"/>
  <c r="Q81" i="7"/>
  <c r="I81" i="7"/>
  <c r="H81" i="7"/>
  <c r="W80" i="7"/>
  <c r="T80" i="7"/>
  <c r="Q80" i="7"/>
  <c r="I80" i="7"/>
  <c r="H80" i="7"/>
  <c r="W79" i="7"/>
  <c r="T79" i="7"/>
  <c r="Q79" i="7"/>
  <c r="I79" i="7"/>
  <c r="H79" i="7"/>
  <c r="W78" i="7"/>
  <c r="T78" i="7"/>
  <c r="Q78" i="7"/>
  <c r="I78" i="7"/>
  <c r="H78" i="7"/>
  <c r="W77" i="7"/>
  <c r="T77" i="7"/>
  <c r="Q77" i="7"/>
  <c r="I77" i="7"/>
  <c r="H77" i="7"/>
  <c r="W76" i="7"/>
  <c r="T76" i="7"/>
  <c r="Q76" i="7"/>
  <c r="I76" i="7"/>
  <c r="H76" i="7"/>
  <c r="W75" i="7"/>
  <c r="T75" i="7"/>
  <c r="Q75" i="7"/>
  <c r="I75" i="7"/>
  <c r="H75" i="7"/>
  <c r="W74" i="7"/>
  <c r="T74" i="7"/>
  <c r="Q74" i="7"/>
  <c r="I74" i="7"/>
  <c r="H74" i="7"/>
  <c r="W73" i="7"/>
  <c r="T73" i="7"/>
  <c r="Q73" i="7"/>
  <c r="I73" i="7"/>
  <c r="H73" i="7"/>
  <c r="W72" i="7"/>
  <c r="T72" i="7"/>
  <c r="Q72" i="7"/>
  <c r="I72" i="7"/>
  <c r="H72" i="7"/>
  <c r="W71" i="7"/>
  <c r="T71" i="7"/>
  <c r="Q71" i="7"/>
  <c r="I71" i="7"/>
  <c r="H71" i="7"/>
  <c r="W70" i="7"/>
  <c r="T70" i="7"/>
  <c r="Q70" i="7"/>
  <c r="I70" i="7"/>
  <c r="H70" i="7"/>
  <c r="W69" i="7"/>
  <c r="T69" i="7"/>
  <c r="Q69" i="7"/>
  <c r="I69" i="7"/>
  <c r="H69" i="7"/>
  <c r="W68" i="7"/>
  <c r="T68" i="7"/>
  <c r="Q68" i="7"/>
  <c r="I68" i="7"/>
  <c r="H68" i="7"/>
  <c r="W67" i="7"/>
  <c r="T67" i="7"/>
  <c r="Q67" i="7"/>
  <c r="I67" i="7"/>
  <c r="H67" i="7"/>
  <c r="W66" i="7"/>
  <c r="T66" i="7"/>
  <c r="Q66" i="7"/>
  <c r="I66" i="7"/>
  <c r="H66" i="7"/>
  <c r="W65" i="7"/>
  <c r="T65" i="7"/>
  <c r="Q65" i="7"/>
  <c r="I65" i="7"/>
  <c r="H65" i="7"/>
  <c r="W64" i="7"/>
  <c r="T64" i="7"/>
  <c r="Q64" i="7"/>
  <c r="I64" i="7"/>
  <c r="H64" i="7"/>
  <c r="W63" i="7"/>
  <c r="T63" i="7"/>
  <c r="Q63" i="7"/>
  <c r="I63" i="7"/>
  <c r="H63" i="7"/>
  <c r="W62" i="7"/>
  <c r="T62" i="7"/>
  <c r="Q62" i="7"/>
  <c r="I62" i="7"/>
  <c r="H62" i="7"/>
  <c r="W61" i="7"/>
  <c r="T61" i="7"/>
  <c r="Q61" i="7"/>
  <c r="I61" i="7"/>
  <c r="H61" i="7"/>
  <c r="W60" i="7"/>
  <c r="T60" i="7"/>
  <c r="Q60" i="7"/>
  <c r="I60" i="7"/>
  <c r="H60" i="7"/>
  <c r="W59" i="7"/>
  <c r="T59" i="7"/>
  <c r="Q59" i="7"/>
  <c r="I59" i="7"/>
  <c r="H59" i="7"/>
  <c r="W58" i="7"/>
  <c r="T58" i="7"/>
  <c r="Q58" i="7"/>
  <c r="I58" i="7"/>
  <c r="H58" i="7"/>
  <c r="W57" i="7"/>
  <c r="T57" i="7"/>
  <c r="Q57" i="7"/>
  <c r="I57" i="7"/>
  <c r="H57" i="7"/>
  <c r="W56" i="7"/>
  <c r="T56" i="7"/>
  <c r="Q56" i="7"/>
  <c r="I56" i="7"/>
  <c r="H56" i="7"/>
  <c r="W55" i="7"/>
  <c r="T55" i="7"/>
  <c r="Q55" i="7"/>
  <c r="I55" i="7"/>
  <c r="H55" i="7"/>
  <c r="B3" i="6"/>
  <c r="B4" i="6"/>
  <c r="B5" i="6"/>
  <c r="B6" i="6"/>
  <c r="A6" i="6"/>
  <c r="K149" i="7" l="1"/>
  <c r="H111" i="7"/>
  <c r="Y111" i="7"/>
  <c r="H108" i="7"/>
  <c r="Y108" i="7"/>
  <c r="H113" i="7"/>
  <c r="Y113" i="7"/>
  <c r="H110" i="7"/>
  <c r="Y110" i="7"/>
  <c r="H107" i="7"/>
  <c r="Y107" i="7"/>
  <c r="H112" i="7"/>
  <c r="Y112" i="7"/>
  <c r="B146" i="7"/>
  <c r="Y106" i="7"/>
  <c r="H114" i="7"/>
  <c r="Y114" i="7"/>
  <c r="H109" i="7"/>
  <c r="Y109" i="7"/>
  <c r="W146" i="7"/>
  <c r="T146" i="7"/>
  <c r="X57" i="7"/>
  <c r="X65" i="7"/>
  <c r="X60" i="7"/>
  <c r="X68" i="7"/>
  <c r="X72" i="7"/>
  <c r="X76" i="7"/>
  <c r="X80" i="7"/>
  <c r="X84" i="7"/>
  <c r="X92" i="7"/>
  <c r="X96" i="7"/>
  <c r="X100" i="7"/>
  <c r="X104" i="7"/>
  <c r="X110" i="7"/>
  <c r="X86" i="7"/>
  <c r="X111" i="7"/>
  <c r="X73" i="7"/>
  <c r="X81" i="7"/>
  <c r="X89" i="7"/>
  <c r="X105" i="7"/>
  <c r="A126" i="7"/>
  <c r="A125" i="7" s="1"/>
  <c r="A124" i="7" s="1"/>
  <c r="X56" i="7"/>
  <c r="X64" i="7"/>
  <c r="X88" i="7"/>
  <c r="X113" i="7"/>
  <c r="I142" i="7"/>
  <c r="H106" i="7"/>
  <c r="X78" i="7"/>
  <c r="X97" i="7"/>
  <c r="X109" i="7"/>
  <c r="X115" i="7"/>
  <c r="H142" i="7"/>
  <c r="I144" i="7"/>
  <c r="X102" i="7"/>
  <c r="X112" i="7"/>
  <c r="J149" i="7"/>
  <c r="X62" i="7"/>
  <c r="X77" i="7"/>
  <c r="X101" i="7"/>
  <c r="X61" i="7"/>
  <c r="X95" i="7"/>
  <c r="X93" i="7"/>
  <c r="X70" i="7"/>
  <c r="X85" i="7"/>
  <c r="X99" i="7"/>
  <c r="H115" i="7"/>
  <c r="X69" i="7"/>
  <c r="X107" i="7"/>
  <c r="X91" i="7"/>
  <c r="X98" i="7"/>
  <c r="X58" i="7"/>
  <c r="X66" i="7"/>
  <c r="X74" i="7"/>
  <c r="X90" i="7"/>
  <c r="X114" i="7"/>
  <c r="X117" i="7"/>
  <c r="X59" i="7"/>
  <c r="X67" i="7"/>
  <c r="X75" i="7"/>
  <c r="X83" i="7"/>
  <c r="X82" i="7"/>
  <c r="X94" i="7"/>
  <c r="X108" i="7"/>
  <c r="X55" i="7"/>
  <c r="X63" i="7"/>
  <c r="X71" i="7"/>
  <c r="X79" i="7"/>
  <c r="X87" i="7"/>
  <c r="X103" i="7"/>
  <c r="X106" i="7"/>
  <c r="X116" i="7"/>
  <c r="B33" i="6"/>
  <c r="B25" i="6"/>
  <c r="E26" i="6" s="1"/>
  <c r="A5" i="6"/>
  <c r="A3" i="6"/>
  <c r="A4" i="6"/>
  <c r="H146" i="7" l="1"/>
  <c r="Y146" i="7"/>
  <c r="X146" i="7"/>
  <c r="N125" i="7"/>
  <c r="N126" i="7"/>
  <c r="A123" i="7"/>
  <c r="N124" i="7"/>
  <c r="E33" i="6"/>
  <c r="A122" i="7" l="1"/>
  <c r="N123" i="7"/>
  <c r="A121" i="7" l="1"/>
  <c r="N122" i="7"/>
  <c r="N121" i="7" l="1"/>
  <c r="A120" i="7"/>
  <c r="A119" i="7" l="1"/>
  <c r="N120" i="7"/>
  <c r="A118" i="7" l="1"/>
  <c r="N119" i="7"/>
  <c r="A117" i="7" l="1"/>
  <c r="N118" i="7"/>
  <c r="N117" i="7" l="1"/>
  <c r="A116" i="7"/>
  <c r="A115" i="7" l="1"/>
  <c r="N116" i="7"/>
  <c r="A114" i="7" l="1"/>
  <c r="N115" i="7"/>
  <c r="N114" i="7" l="1"/>
  <c r="A113" i="7"/>
  <c r="A112" i="7" l="1"/>
  <c r="N113" i="7"/>
  <c r="N112" i="7" l="1"/>
  <c r="A111" i="7"/>
  <c r="A110" i="7" l="1"/>
  <c r="N111" i="7"/>
  <c r="N110" i="7" l="1"/>
  <c r="A109" i="7"/>
  <c r="A108" i="7" l="1"/>
  <c r="N109" i="7"/>
  <c r="N108" i="7" l="1"/>
  <c r="A107" i="7"/>
  <c r="A106" i="7" l="1"/>
  <c r="N107" i="7"/>
  <c r="N106" i="7" l="1"/>
  <c r="A105" i="7"/>
  <c r="A104" i="7" l="1"/>
  <c r="N105" i="7"/>
  <c r="N104" i="7" l="1"/>
  <c r="A103" i="7"/>
  <c r="N103" i="7" l="1"/>
  <c r="A102" i="7"/>
  <c r="N102" i="7" l="1"/>
  <c r="A101" i="7"/>
  <c r="N101" i="7" l="1"/>
  <c r="A100" i="7"/>
  <c r="A99" i="7" l="1"/>
  <c r="N100" i="7"/>
  <c r="N99" i="7" l="1"/>
  <c r="A98" i="7"/>
  <c r="N98" i="7" l="1"/>
  <c r="A97" i="7"/>
  <c r="A96" i="7" l="1"/>
  <c r="N97" i="7"/>
  <c r="N96" i="7" l="1"/>
  <c r="A95" i="7"/>
  <c r="N95" i="7" l="1"/>
  <c r="A94" i="7"/>
  <c r="N94" i="7" l="1"/>
  <c r="A93" i="7"/>
  <c r="N93" i="7" l="1"/>
  <c r="A92" i="7"/>
  <c r="A91" i="7" l="1"/>
  <c r="N92" i="7"/>
  <c r="N91" i="7" l="1"/>
  <c r="A90" i="7"/>
  <c r="N90" i="7" l="1"/>
  <c r="A89" i="7"/>
  <c r="A88" i="7" l="1"/>
  <c r="N89" i="7"/>
  <c r="A87" i="7" l="1"/>
  <c r="N88" i="7"/>
  <c r="N87" i="7" l="1"/>
  <c r="A86" i="7"/>
  <c r="N86" i="7" l="1"/>
  <c r="A85" i="7"/>
  <c r="A84" i="7" l="1"/>
  <c r="N85" i="7"/>
  <c r="A83" i="7" l="1"/>
  <c r="N84" i="7"/>
  <c r="N83" i="7" l="1"/>
  <c r="A82" i="7"/>
  <c r="N82" i="7" l="1"/>
  <c r="A81" i="7"/>
  <c r="A80" i="7" l="1"/>
  <c r="N81" i="7"/>
  <c r="A79" i="7" l="1"/>
  <c r="N80" i="7"/>
  <c r="N79" i="7" l="1"/>
  <c r="A78" i="7"/>
  <c r="N78" i="7" l="1"/>
  <c r="A77" i="7"/>
  <c r="A76" i="7" l="1"/>
  <c r="N77" i="7"/>
  <c r="A75" i="7" l="1"/>
  <c r="N76" i="7"/>
  <c r="N75" i="7" l="1"/>
  <c r="A74" i="7"/>
  <c r="N74" i="7" l="1"/>
  <c r="A73" i="7"/>
  <c r="N73" i="7" l="1"/>
  <c r="A72" i="7"/>
  <c r="A71" i="7" l="1"/>
  <c r="N72" i="7"/>
  <c r="N71" i="7" l="1"/>
  <c r="A70" i="7"/>
  <c r="N70" i="7" l="1"/>
  <c r="A69" i="7"/>
  <c r="A68" i="7" l="1"/>
  <c r="N69" i="7"/>
  <c r="N68" i="7" l="1"/>
  <c r="A67" i="7"/>
  <c r="N67" i="7" l="1"/>
  <c r="A66" i="7"/>
  <c r="N66" i="7" l="1"/>
  <c r="A65" i="7"/>
  <c r="N65" i="7" l="1"/>
  <c r="A64" i="7"/>
  <c r="N64" i="7" l="1"/>
  <c r="A63" i="7"/>
  <c r="N63" i="7" l="1"/>
  <c r="A62" i="7"/>
  <c r="N62" i="7" l="1"/>
  <c r="A61" i="7"/>
  <c r="A60" i="7" l="1"/>
  <c r="N61" i="7"/>
  <c r="N60" i="7" l="1"/>
  <c r="A59" i="7"/>
  <c r="N59" i="7" l="1"/>
  <c r="A58" i="7"/>
  <c r="N58" i="7" l="1"/>
  <c r="A57" i="7"/>
  <c r="A56" i="7" l="1"/>
  <c r="N57" i="7"/>
  <c r="A55" i="7" l="1"/>
  <c r="N56" i="7"/>
  <c r="N55" i="7" l="1"/>
  <c r="A54" i="7"/>
  <c r="A53" i="7" l="1"/>
  <c r="N54" i="7"/>
  <c r="A52" i="7" l="1"/>
  <c r="N53" i="7"/>
  <c r="A51" i="7" l="1"/>
  <c r="N52" i="7"/>
  <c r="N51" i="7" l="1"/>
  <c r="A50" i="7"/>
  <c r="N50" i="7" l="1"/>
  <c r="A49" i="7"/>
  <c r="N49" i="7" l="1"/>
  <c r="A48" i="7"/>
  <c r="N48" i="7" l="1"/>
  <c r="A47" i="7"/>
  <c r="A46" i="7" l="1"/>
  <c r="N47" i="7"/>
  <c r="A45" i="7" l="1"/>
  <c r="N46" i="7"/>
  <c r="N45" i="7" l="1"/>
  <c r="N44" i="7" l="1"/>
</calcChain>
</file>

<file path=xl/sharedStrings.xml><?xml version="1.0" encoding="utf-8"?>
<sst xmlns="http://schemas.openxmlformats.org/spreadsheetml/2006/main" count="488" uniqueCount="80">
  <si>
    <t>Competitive Supplier</t>
  </si>
  <si>
    <t>Meters</t>
  </si>
  <si>
    <t>Residential</t>
  </si>
  <si>
    <t>Renewable Content</t>
  </si>
  <si>
    <t>PROGRAM RATES</t>
  </si>
  <si>
    <t>Sort</t>
  </si>
  <si>
    <t>Total</t>
  </si>
  <si>
    <t xml:space="preserve"> </t>
  </si>
  <si>
    <t>Participating Consumers - Meters</t>
  </si>
  <si>
    <t>Participating Consumers - Usage</t>
  </si>
  <si>
    <t>Usage</t>
  </si>
  <si>
    <t>All Rate Classes</t>
  </si>
  <si>
    <t>Month</t>
  </si>
  <si>
    <t>Aggregation Savings by Rate Class</t>
  </si>
  <si>
    <t>Total Aggregation Savings</t>
  </si>
  <si>
    <t>Term</t>
  </si>
  <si>
    <t>COMPARISON TO UNITIL RATES</t>
  </si>
  <si>
    <t>Sm Commercial</t>
  </si>
  <si>
    <t>Med Commercial</t>
  </si>
  <si>
    <t>Constellation</t>
  </si>
  <si>
    <t xml:space="preserve">TOWN OF LUNENBURG COMMUNITY CHOICE POWER SUPPLY PROGRAM </t>
  </si>
  <si>
    <t>RESIDENTIAL</t>
  </si>
  <si>
    <t>SMALL COMMERCIAL</t>
  </si>
  <si>
    <t>MEDIUM COMMERCIAL</t>
  </si>
  <si>
    <t>AVERAGE RESIDENTIAL USAGE/METER</t>
  </si>
  <si>
    <t>Date</t>
  </si>
  <si>
    <t>Residential Meters</t>
  </si>
  <si>
    <t>Residential Usage</t>
  </si>
  <si>
    <t>Small Commercial Meters</t>
  </si>
  <si>
    <t>Small Commercial Usage</t>
  </si>
  <si>
    <t>Med Commercial Meters</t>
  </si>
  <si>
    <t>Med Commercial Usage</t>
  </si>
  <si>
    <t>Total Meters</t>
  </si>
  <si>
    <t>Total Usage</t>
  </si>
  <si>
    <t>Renewable Supply Options</t>
  </si>
  <si>
    <t>Basic Svc Rate</t>
  </si>
  <si>
    <t>Agg Rate</t>
  </si>
  <si>
    <t>Savings</t>
  </si>
  <si>
    <t>TOTAL</t>
  </si>
  <si>
    <t>11/1/18-10/31/21</t>
  </si>
  <si>
    <t>STANDARD</t>
  </si>
  <si>
    <t>11/1/17-10/31/18</t>
  </si>
  <si>
    <t>ConEdison Solutions</t>
  </si>
  <si>
    <t>11/1/16-10/31/17</t>
  </si>
  <si>
    <t>5/1/16-10/31/16</t>
  </si>
  <si>
    <t>11/1/15-4/30/16</t>
  </si>
  <si>
    <t>5/1/15-10/31/15</t>
  </si>
  <si>
    <t>11/1/14-4/30/14</t>
  </si>
  <si>
    <t>6/1/14-10/31/14</t>
  </si>
  <si>
    <t>Dominion</t>
  </si>
  <si>
    <t>12/1/13-5/31/14</t>
  </si>
  <si>
    <t>6/1/13-11/30/13</t>
  </si>
  <si>
    <t>AVERAGE Dec - Jun</t>
  </si>
  <si>
    <t xml:space="preserve">* CONTRACT WAS TRANSFERRED FROM DOMINION TO CON ED WHEN DOMINION CHANGED BUSINESS DIRECTION AND NO LONGER SERVICED ELECTRICITY SUPPLY CUSTOMERS.  </t>
  </si>
  <si>
    <t>PRODUCT DETAIL REPORT</t>
  </si>
  <si>
    <t>Total Average</t>
  </si>
  <si>
    <t>vs. Basic Service</t>
  </si>
  <si>
    <t>vs. Green BS Options</t>
  </si>
  <si>
    <t>AVERAGE METERS/MONTH:</t>
  </si>
  <si>
    <t>AVERAGE USAGE/MONTH:</t>
  </si>
  <si>
    <t>Meets MA Req</t>
  </si>
  <si>
    <t>Meets MA Req</t>
  </si>
  <si>
    <t>First Point Power</t>
  </si>
  <si>
    <t>The Town's aggregation savings are directly tied to the margin of savings between the Program’s rates and Unitil’s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</si>
  <si>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Click here for more information about the Program</t>
  </si>
  <si>
    <t>$0.11740 / kWh</t>
  </si>
  <si>
    <t>11/1/21-11/30/22</t>
  </si>
  <si>
    <t>Q1'23</t>
  </si>
  <si>
    <t>December 2022 - May 2023</t>
  </si>
  <si>
    <t>May 2023 - November 2024</t>
  </si>
  <si>
    <t>$0.11868 / kWh</t>
  </si>
  <si>
    <t>Q2'23</t>
  </si>
  <si>
    <t>Q3'23</t>
  </si>
  <si>
    <t>Q4'23</t>
  </si>
  <si>
    <t>12/1/22-4/30/23</t>
  </si>
  <si>
    <t>5/1/23-10/31/24</t>
  </si>
  <si>
    <t>STATUS REPORT Q1 2024</t>
  </si>
  <si>
    <t>Prepared June 2024</t>
  </si>
  <si>
    <t>Q1'24</t>
  </si>
  <si>
    <r>
      <t xml:space="preserve">This report has been prepared by Colonial Power Group with information/data being provided by the Competitive Supplier and Unitil. The purpose of the report is to provide information about the Town of Lunenburg's Community Choice Power Supply Program, which currently provides competitive power supply to approximately 4,300 consumers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</si>
</sst>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6"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8"/>
      <color theme="9" tint="-0.249977111117893"/>
      <name val="Tahoma"/>
      <family val="2"/>
    </font>
    <font>
      <b/>
      <sz val="14"/>
      <color theme="1" tint="0.34998626667073579"/>
      <name val="Tahoma"/>
      <family val="2"/>
    </font>
    <font>
      <b/>
      <sz val="16"/>
      <color theme="1" tint="0.34998626667073579"/>
      <name val="Calibri"/>
      <family val="2"/>
      <scheme val="minor"/>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2"/>
      <color theme="4"/>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4"/>
        <bgColor indexed="64"/>
      </patternFill>
    </fill>
    <fill>
      <patternFill patternType="solid">
        <fgColor theme="2" tint="-0.249977111117893"/>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xf numFmtId="0" fontId="1" fillId="0" borderId="0"/>
  </cellStyleXfs>
  <cellXfs count="107">
    <xf numFmtId="0" fontId="0" fillId="0" borderId="0" xfId="0"/>
    <xf numFmtId="0" fontId="5" fillId="0" borderId="0" xfId="0" applyFont="1"/>
    <xf numFmtId="0" fontId="3" fillId="0" borderId="0" xfId="0" applyFont="1"/>
    <xf numFmtId="0" fontId="6" fillId="0" borderId="2" xfId="0" applyFont="1" applyBorder="1" applyAlignment="1">
      <alignment horizontal="center" wrapText="1"/>
    </xf>
    <xf numFmtId="0" fontId="6" fillId="0" borderId="2" xfId="0" applyFont="1" applyBorder="1" applyAlignment="1">
      <alignment horizontal="center"/>
    </xf>
    <xf numFmtId="164" fontId="7" fillId="0" borderId="2"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0" fontId="9" fillId="0" borderId="0" xfId="2" applyFont="1" applyAlignment="1">
      <alignment horizontal="right"/>
    </xf>
    <xf numFmtId="165" fontId="7" fillId="0" borderId="2" xfId="1" applyNumberFormat="1" applyFont="1" applyBorder="1" applyAlignment="1">
      <alignment horizontal="center"/>
    </xf>
    <xf numFmtId="0" fontId="10" fillId="0" borderId="0" xfId="0" applyFont="1"/>
    <xf numFmtId="0" fontId="12" fillId="0" borderId="0" xfId="0" applyFont="1"/>
    <xf numFmtId="0" fontId="13" fillId="0" borderId="0" xfId="0" applyFont="1" applyAlignment="1">
      <alignment vertical="center" wrapText="1"/>
    </xf>
    <xf numFmtId="165" fontId="7" fillId="0" borderId="2"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2" xfId="1" applyNumberFormat="1" applyFont="1" applyBorder="1" applyAlignment="1">
      <alignment horizontal="right"/>
    </xf>
    <xf numFmtId="0" fontId="3" fillId="0" borderId="0" xfId="0" applyFont="1" applyAlignment="1">
      <alignment vertical="top"/>
    </xf>
    <xf numFmtId="0" fontId="12" fillId="0" borderId="0" xfId="0" applyFont="1" applyAlignment="1">
      <alignment vertical="top"/>
    </xf>
    <xf numFmtId="164" fontId="6" fillId="0" borderId="0" xfId="0" applyNumberFormat="1" applyFont="1" applyAlignment="1">
      <alignment horizontal="center"/>
    </xf>
    <xf numFmtId="3" fontId="7" fillId="0" borderId="0" xfId="0" applyNumberFormat="1" applyFont="1" applyAlignment="1">
      <alignment horizontal="right"/>
    </xf>
    <xf numFmtId="165" fontId="7" fillId="0" borderId="0" xfId="1" applyNumberFormat="1" applyFont="1" applyAlignment="1">
      <alignment horizontal="center"/>
    </xf>
    <xf numFmtId="165" fontId="3" fillId="0" borderId="0" xfId="0" applyNumberFormat="1" applyFont="1"/>
    <xf numFmtId="165" fontId="3" fillId="0" borderId="0" xfId="0" applyNumberFormat="1" applyFont="1" applyAlignment="1">
      <alignment horizontal="right"/>
    </xf>
    <xf numFmtId="41" fontId="3" fillId="0" borderId="0" xfId="0" applyNumberFormat="1" applyFont="1" applyAlignment="1">
      <alignment horizontal="right"/>
    </xf>
    <xf numFmtId="165" fontId="3" fillId="0" borderId="2" xfId="1" applyNumberFormat="1" applyFont="1" applyBorder="1"/>
    <xf numFmtId="165" fontId="3" fillId="0" borderId="0" xfId="1" applyNumberFormat="1" applyFont="1" applyAlignment="1">
      <alignment horizontal="right"/>
    </xf>
    <xf numFmtId="0" fontId="19" fillId="0" borderId="0" xfId="4" applyFont="1" applyAlignment="1">
      <alignment horizontal="center"/>
    </xf>
    <xf numFmtId="0" fontId="18" fillId="0" borderId="0" xfId="0" applyFont="1" applyAlignment="1">
      <alignment horizontal="center"/>
    </xf>
    <xf numFmtId="0" fontId="0" fillId="2" borderId="8" xfId="0" applyFill="1" applyBorder="1"/>
    <xf numFmtId="0" fontId="20" fillId="2" borderId="9" xfId="0" applyFont="1" applyFill="1" applyBorder="1" applyAlignment="1">
      <alignment horizontal="center" wrapText="1"/>
    </xf>
    <xf numFmtId="0" fontId="20" fillId="2" borderId="13" xfId="0" applyFont="1" applyFill="1" applyBorder="1" applyAlignment="1">
      <alignment horizontal="center" wrapText="1"/>
    </xf>
    <xf numFmtId="0" fontId="20" fillId="2" borderId="14" xfId="0" applyFont="1" applyFill="1" applyBorder="1" applyAlignment="1">
      <alignment horizontal="center" wrapText="1"/>
    </xf>
    <xf numFmtId="0" fontId="20" fillId="0" borderId="0" xfId="0" applyFont="1" applyAlignment="1">
      <alignment horizontal="center" wrapText="1"/>
    </xf>
    <xf numFmtId="0" fontId="20" fillId="2" borderId="15" xfId="0" applyFont="1" applyFill="1" applyBorder="1" applyAlignment="1">
      <alignment horizontal="center" wrapText="1"/>
    </xf>
    <xf numFmtId="0" fontId="20" fillId="2" borderId="16" xfId="0" applyFont="1" applyFill="1" applyBorder="1" applyAlignment="1">
      <alignment horizontal="center" wrapText="1"/>
    </xf>
    <xf numFmtId="0" fontId="20" fillId="2" borderId="17" xfId="0" applyFont="1" applyFill="1" applyBorder="1" applyAlignment="1">
      <alignment horizontal="center" wrapText="1"/>
    </xf>
    <xf numFmtId="0" fontId="20" fillId="2" borderId="18" xfId="0" applyFont="1" applyFill="1" applyBorder="1" applyAlignment="1">
      <alignment horizontal="center" wrapText="1"/>
    </xf>
    <xf numFmtId="0" fontId="20" fillId="2" borderId="19" xfId="0" applyFont="1" applyFill="1" applyBorder="1" applyAlignment="1">
      <alignment horizontal="center" wrapText="1"/>
    </xf>
    <xf numFmtId="0" fontId="20" fillId="2" borderId="20" xfId="0" applyFont="1" applyFill="1" applyBorder="1" applyAlignment="1">
      <alignment horizontal="center" wrapText="1"/>
    </xf>
    <xf numFmtId="0" fontId="20" fillId="0" borderId="0" xfId="0" applyFont="1"/>
    <xf numFmtId="164" fontId="0" fillId="0" borderId="17" xfId="0" applyNumberFormat="1" applyBorder="1" applyAlignment="1">
      <alignment horizontal="right" wrapText="1"/>
    </xf>
    <xf numFmtId="165" fontId="0" fillId="0" borderId="17" xfId="1" applyNumberFormat="1" applyFont="1" applyBorder="1" applyAlignment="1">
      <alignment horizontal="center" wrapText="1"/>
    </xf>
    <xf numFmtId="165" fontId="0" fillId="0" borderId="17" xfId="1" applyNumberFormat="1" applyFont="1" applyBorder="1" applyAlignment="1">
      <alignment horizontal="center"/>
    </xf>
    <xf numFmtId="0" fontId="0" fillId="0" borderId="17" xfId="0" applyBorder="1" applyAlignment="1">
      <alignment horizontal="center"/>
    </xf>
    <xf numFmtId="0" fontId="0" fillId="0" borderId="17" xfId="0" applyBorder="1" applyAlignment="1">
      <alignment horizontal="center" wrapText="1"/>
    </xf>
    <xf numFmtId="164" fontId="0" fillId="0" borderId="20" xfId="0" applyNumberFormat="1" applyBorder="1" applyAlignment="1">
      <alignment horizontal="right" wrapText="1"/>
    </xf>
    <xf numFmtId="167" fontId="0" fillId="0" borderId="16" xfId="0" applyNumberFormat="1" applyBorder="1" applyAlignment="1">
      <alignment horizontal="center"/>
    </xf>
    <xf numFmtId="167" fontId="0" fillId="0" borderId="17" xfId="0" applyNumberFormat="1" applyBorder="1" applyAlignment="1">
      <alignment horizontal="center"/>
    </xf>
    <xf numFmtId="165" fontId="1" fillId="0" borderId="19" xfId="1" applyNumberFormat="1" applyBorder="1" applyAlignment="1">
      <alignment horizontal="center" wrapText="1"/>
    </xf>
    <xf numFmtId="165" fontId="0" fillId="0" borderId="20" xfId="1" applyNumberFormat="1" applyFont="1" applyBorder="1" applyAlignment="1">
      <alignment horizontal="center"/>
    </xf>
    <xf numFmtId="0" fontId="0" fillId="0" borderId="0" xfId="0" applyAlignment="1">
      <alignment horizontal="center"/>
    </xf>
    <xf numFmtId="165" fontId="0" fillId="0" borderId="18" xfId="1" applyNumberFormat="1" applyFont="1" applyBorder="1" applyAlignment="1">
      <alignment horizontal="center"/>
    </xf>
    <xf numFmtId="165" fontId="0" fillId="0" borderId="19" xfId="1" applyNumberFormat="1" applyFont="1" applyBorder="1" applyAlignment="1">
      <alignment horizontal="center"/>
    </xf>
    <xf numFmtId="0" fontId="18" fillId="0" borderId="0" xfId="0" applyFont="1"/>
    <xf numFmtId="0" fontId="18" fillId="0" borderId="0" xfId="0" applyFont="1" applyAlignment="1">
      <alignment horizontal="center" wrapText="1"/>
    </xf>
    <xf numFmtId="164" fontId="0" fillId="0" borderId="21" xfId="0" applyNumberFormat="1" applyBorder="1" applyAlignment="1">
      <alignment horizontal="right" wrapText="1"/>
    </xf>
    <xf numFmtId="165" fontId="0" fillId="0" borderId="0" xfId="1" applyNumberFormat="1" applyFont="1"/>
    <xf numFmtId="164" fontId="0" fillId="0" borderId="0" xfId="0" applyNumberFormat="1" applyAlignment="1">
      <alignment horizontal="right" wrapText="1"/>
    </xf>
    <xf numFmtId="165" fontId="0" fillId="0" borderId="0" xfId="1" applyNumberFormat="1" applyFont="1" applyAlignment="1">
      <alignment horizontal="center" wrapText="1"/>
    </xf>
    <xf numFmtId="165" fontId="0" fillId="0" borderId="0" xfId="0" applyNumberFormat="1"/>
    <xf numFmtId="164" fontId="18" fillId="0" borderId="24" xfId="0" applyNumberFormat="1" applyFont="1" applyBorder="1" applyAlignment="1">
      <alignment horizontal="right" wrapText="1"/>
    </xf>
    <xf numFmtId="165" fontId="18" fillId="0" borderId="24" xfId="1" applyNumberFormat="1" applyFont="1" applyBorder="1" applyAlignment="1">
      <alignment horizontal="center" wrapText="1"/>
    </xf>
    <xf numFmtId="0" fontId="18" fillId="0" borderId="24" xfId="0" applyFont="1" applyBorder="1" applyAlignment="1">
      <alignment horizontal="center" wrapText="1"/>
    </xf>
    <xf numFmtId="164" fontId="18" fillId="0" borderId="2" xfId="0" applyNumberFormat="1" applyFont="1" applyBorder="1" applyAlignment="1">
      <alignment horizontal="right" wrapText="1"/>
    </xf>
    <xf numFmtId="167" fontId="18" fillId="0" borderId="25" xfId="0" applyNumberFormat="1" applyFont="1" applyBorder="1" applyAlignment="1">
      <alignment horizontal="center" wrapText="1"/>
    </xf>
    <xf numFmtId="167" fontId="18" fillId="0" borderId="24" xfId="0" applyNumberFormat="1" applyFont="1" applyBorder="1" applyAlignment="1">
      <alignment horizontal="center" wrapText="1"/>
    </xf>
    <xf numFmtId="165" fontId="18" fillId="0" borderId="26" xfId="0" applyNumberFormat="1" applyFont="1" applyBorder="1" applyAlignment="1">
      <alignment horizontal="center" wrapText="1"/>
    </xf>
    <xf numFmtId="0" fontId="18" fillId="0" borderId="27" xfId="0" applyFont="1" applyBorder="1" applyAlignment="1">
      <alignment horizontal="center" wrapText="1"/>
    </xf>
    <xf numFmtId="167" fontId="18" fillId="0" borderId="27" xfId="0" applyNumberFormat="1" applyFont="1" applyBorder="1" applyAlignment="1">
      <alignment horizontal="center" wrapText="1"/>
    </xf>
    <xf numFmtId="165" fontId="18" fillId="0" borderId="2" xfId="1" applyNumberFormat="1" applyFont="1" applyBorder="1" applyAlignment="1">
      <alignment wrapText="1"/>
    </xf>
    <xf numFmtId="166" fontId="3" fillId="5" borderId="0" xfId="3" applyNumberFormat="1" applyFont="1" applyFill="1"/>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2" fillId="4" borderId="0" xfId="0" applyFont="1" applyFill="1" applyAlignment="1">
      <alignment horizontal="center" vertical="center" wrapText="1"/>
    </xf>
    <xf numFmtId="0" fontId="22" fillId="4" borderId="29"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justify" vertical="center" wrapText="1"/>
    </xf>
    <xf numFmtId="0" fontId="17" fillId="0" borderId="0" xfId="0" applyFont="1" applyAlignment="1">
      <alignment horizontal="center"/>
    </xf>
    <xf numFmtId="0" fontId="15" fillId="0" borderId="0" xfId="0" applyFont="1" applyAlignment="1">
      <alignment horizontal="center" vertical="center"/>
    </xf>
    <xf numFmtId="0" fontId="4" fillId="0" borderId="0" xfId="0" applyFont="1" applyAlignment="1">
      <alignment horizontal="left" vertical="center" wrapText="1"/>
    </xf>
    <xf numFmtId="0" fontId="11" fillId="3" borderId="9" xfId="0" applyFont="1" applyFill="1" applyBorder="1" applyAlignment="1">
      <alignment horizontal="center" vertical="center" wrapText="1"/>
    </xf>
    <xf numFmtId="0" fontId="21" fillId="0" borderId="3" xfId="0" applyFont="1" applyBorder="1" applyAlignment="1">
      <alignment horizontal="center" vertical="center" wrapText="1"/>
    </xf>
    <xf numFmtId="0" fontId="0" fillId="0" borderId="4" xfId="0" applyBorder="1" applyAlignment="1">
      <alignment horizontal="center" vertical="center" wrapText="1"/>
    </xf>
    <xf numFmtId="0" fontId="21" fillId="0" borderId="28" xfId="0" applyFont="1" applyBorder="1" applyAlignment="1">
      <alignment horizontal="center" vertical="center" wrapText="1"/>
    </xf>
    <xf numFmtId="0" fontId="0" fillId="0" borderId="0" xfId="0" applyAlignment="1">
      <alignment horizontal="center" vertical="center" wrapText="1"/>
    </xf>
    <xf numFmtId="0" fontId="22" fillId="4" borderId="2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0" fillId="0" borderId="1" xfId="0" applyBorder="1" applyAlignment="1">
      <alignment horizontal="center" vertical="center" wrapText="1"/>
    </xf>
    <xf numFmtId="0" fontId="25" fillId="0" borderId="1" xfId="2" applyFont="1" applyBorder="1" applyAlignment="1">
      <alignment horizontal="center" vertical="center" wrapText="1"/>
    </xf>
    <xf numFmtId="0" fontId="20" fillId="2" borderId="10" xfId="0" applyFont="1" applyFill="1" applyBorder="1" applyAlignment="1">
      <alignment horizontal="center" wrapText="1"/>
    </xf>
    <xf numFmtId="0" fontId="20" fillId="2" borderId="11" xfId="0" applyFont="1" applyFill="1" applyBorder="1" applyAlignment="1">
      <alignment horizontal="center" wrapText="1"/>
    </xf>
    <xf numFmtId="0" fontId="20" fillId="2" borderId="12" xfId="0" applyFont="1" applyFill="1" applyBorder="1" applyAlignment="1">
      <alignment horizontal="center" wrapText="1"/>
    </xf>
    <xf numFmtId="0" fontId="20" fillId="2" borderId="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4" fillId="4" borderId="10" xfId="4" applyFont="1" applyFill="1" applyBorder="1" applyAlignment="1">
      <alignment horizontal="center"/>
    </xf>
    <xf numFmtId="0" fontId="24" fillId="4" borderId="11" xfId="4" applyFont="1" applyFill="1" applyBorder="1" applyAlignment="1">
      <alignment horizontal="center"/>
    </xf>
    <xf numFmtId="0" fontId="24" fillId="4" borderId="22" xfId="4" applyFont="1" applyFill="1" applyBorder="1" applyAlignment="1">
      <alignment horizontal="center"/>
    </xf>
    <xf numFmtId="0" fontId="24" fillId="4" borderId="23" xfId="4" applyFont="1" applyFill="1" applyBorder="1" applyAlignment="1">
      <alignment horizontal="center"/>
    </xf>
    <xf numFmtId="0" fontId="10" fillId="0" borderId="0" xfId="0" applyFont="1" applyAlignment="1">
      <alignment horizontal="center" vertical="center"/>
    </xf>
    <xf numFmtId="0" fontId="18" fillId="0" borderId="0" xfId="0" applyFont="1" applyAlignment="1">
      <alignment horizontal="center"/>
    </xf>
  </cellXfs>
  <cellStyles count="6">
    <cellStyle name="Comma" xfId="1" builtinId="3"/>
    <cellStyle name="Currency" xfId="3" builtinId="4"/>
    <cellStyle name="Hyperlink" xfId="2" builtinId="8"/>
    <cellStyle name="Normal" xfId="0" builtinId="0"/>
    <cellStyle name="Normal 3 2" xfId="5" xr:uid="{A92EBB8D-11FD-4065-AD58-DA7A1DB91751}"/>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4"/>
              <c:layout>
                <c:manualLayout>
                  <c:x val="-2.5690430314709656E-3"/>
                  <c:y val="9.75609756097558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5C-437A-AA5A-417859C33869}"/>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Q1'23</c:v>
                </c:pt>
                <c:pt idx="1">
                  <c:v>Q2'23</c:v>
                </c:pt>
                <c:pt idx="2">
                  <c:v>Q3'23</c:v>
                </c:pt>
                <c:pt idx="3">
                  <c:v>Q4'23</c:v>
                </c:pt>
                <c:pt idx="4">
                  <c:v>Q1'24</c:v>
                </c:pt>
              </c:strCache>
            </c:strRef>
          </c:cat>
          <c:val>
            <c:numRef>
              <c:f>'Chart Data'!$B$3:$B$7</c:f>
              <c:numCache>
                <c:formatCode>_("$"* #,##0_);_("$"* \(#,##0\);_("$"* "-"??_);_(@_)</c:formatCode>
                <c:ptCount val="5"/>
                <c:pt idx="0">
                  <c:v>857802.67137000011</c:v>
                </c:pt>
                <c:pt idx="1">
                  <c:v>856185.58348000003</c:v>
                </c:pt>
                <c:pt idx="2">
                  <c:v>842134.39389000006</c:v>
                </c:pt>
                <c:pt idx="3">
                  <c:v>858590.41045999981</c:v>
                </c:pt>
                <c:pt idx="4">
                  <c:v>711344.96025999996</c:v>
                </c:pt>
              </c:numCache>
            </c:numRef>
          </c:val>
          <c:extLst>
            <c:ext xmlns:c16="http://schemas.microsoft.com/office/drawing/2014/chart" uri="{C3380CC4-5D6E-409C-BE32-E72D297353CC}">
              <c16:uniqueId val="{00000000-ECB5-4C57-B4D0-97E2F8E227C4}"/>
            </c:ext>
          </c:extLst>
        </c:ser>
        <c:dLbls>
          <c:dLblPos val="outEnd"/>
          <c:showLegendKey val="0"/>
          <c:showVal val="1"/>
          <c:showCatName val="0"/>
          <c:showSerName val="0"/>
          <c:showPercent val="0"/>
          <c:showBubbleSize val="0"/>
        </c:dLbls>
        <c:gapWidth val="100"/>
        <c:overlap val="-24"/>
        <c:axId val="192804736"/>
        <c:axId val="192807680"/>
      </c:barChart>
      <c:catAx>
        <c:axId val="19280473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7680"/>
        <c:crosses val="autoZero"/>
        <c:auto val="1"/>
        <c:lblAlgn val="ctr"/>
        <c:lblOffset val="100"/>
        <c:noMultiLvlLbl val="1"/>
      </c:catAx>
      <c:valAx>
        <c:axId val="192807680"/>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47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6240049285788822E-2"/>
          <c:y val="0.23061179314024449"/>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3"/>
              <c:layout>
                <c:manualLayout>
                  <c:x val="0"/>
                  <c:y val="3.52761558350083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CD-44B1-B21D-FE2B240BA8A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Q1'23</c:v>
                </c:pt>
                <c:pt idx="1">
                  <c:v>Q2'23</c:v>
                </c:pt>
                <c:pt idx="2">
                  <c:v>Q3'23</c:v>
                </c:pt>
                <c:pt idx="3">
                  <c:v>Q4'23</c:v>
                </c:pt>
                <c:pt idx="4">
                  <c:v>Q1'24</c:v>
                </c:pt>
              </c:strCache>
            </c:strRef>
          </c:cat>
          <c:val>
            <c:numRef>
              <c:f>'Chart Data'!$B$12:$B$16</c:f>
              <c:numCache>
                <c:formatCode>_("$"* #,##0_);_("$"* \(#,##0\);_("$"* "-"??_);_(@_)</c:formatCode>
                <c:ptCount val="5"/>
                <c:pt idx="0">
                  <c:v>743077.60499000002</c:v>
                </c:pt>
                <c:pt idx="1">
                  <c:v>746199.79217999999</c:v>
                </c:pt>
                <c:pt idx="2">
                  <c:v>731175.25696000003</c:v>
                </c:pt>
                <c:pt idx="3">
                  <c:v>752371.99799999991</c:v>
                </c:pt>
                <c:pt idx="4">
                  <c:v>609411.66460000002</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Sm 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2"/>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CD-44B1-B21D-FE2B240BA8A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Q1'23</c:v>
                </c:pt>
                <c:pt idx="1">
                  <c:v>Q2'23</c:v>
                </c:pt>
                <c:pt idx="2">
                  <c:v>Q3'23</c:v>
                </c:pt>
                <c:pt idx="3">
                  <c:v>Q4'23</c:v>
                </c:pt>
                <c:pt idx="4">
                  <c:v>Q1'24</c:v>
                </c:pt>
              </c:strCache>
            </c:strRef>
          </c:cat>
          <c:val>
            <c:numRef>
              <c:f>'Chart Data'!$C$12:$C$16</c:f>
              <c:numCache>
                <c:formatCode>_("$"* #,##0_);_("$"* \(#,##0\);_("$"* "-"??_);_(@_)</c:formatCode>
                <c:ptCount val="5"/>
                <c:pt idx="0">
                  <c:v>13490.479149999999</c:v>
                </c:pt>
                <c:pt idx="1">
                  <c:v>9984.7632999999987</c:v>
                </c:pt>
                <c:pt idx="2">
                  <c:v>10173.098719999998</c:v>
                </c:pt>
                <c:pt idx="3">
                  <c:v>12583.421899999999</c:v>
                </c:pt>
                <c:pt idx="4">
                  <c:v>12323.617460000001</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Med Commercial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0"/>
                  <c:y val="-1.0580902548543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DF-4E98-8C84-EFEAA10D98C2}"/>
                </c:ext>
              </c:extLst>
            </c:dLbl>
            <c:dLbl>
              <c:idx val="1"/>
              <c:layout>
                <c:manualLayout>
                  <c:x val="0"/>
                  <c:y val="-1.41093513614552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E7-4C1D-8E26-D7F5D7C8A9AF}"/>
                </c:ext>
              </c:extLst>
            </c:dLbl>
            <c:dLbl>
              <c:idx val="2"/>
              <c:layout>
                <c:manualLayout>
                  <c:x val="-1.293256481601405E-3"/>
                  <c:y val="-2.46894206805873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F7-4D9E-BB5B-99D1F47D501E}"/>
                </c:ext>
              </c:extLst>
            </c:dLbl>
            <c:dLbl>
              <c:idx val="3"/>
              <c:layout>
                <c:manualLayout>
                  <c:x val="-1.8967342047253839E-16"/>
                  <c:y val="-3.17457628201371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15-44B9-A6DA-8677A8A319FA}"/>
                </c:ext>
              </c:extLst>
            </c:dLbl>
            <c:dLbl>
              <c:idx val="4"/>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21-4823-96FF-C1DB5DD85FA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Q1'23</c:v>
                </c:pt>
                <c:pt idx="1">
                  <c:v>Q2'23</c:v>
                </c:pt>
                <c:pt idx="2">
                  <c:v>Q3'23</c:v>
                </c:pt>
                <c:pt idx="3">
                  <c:v>Q4'23</c:v>
                </c:pt>
                <c:pt idx="4">
                  <c:v>Q1'24</c:v>
                </c:pt>
              </c:strCache>
            </c:strRef>
          </c:cat>
          <c:val>
            <c:numRef>
              <c:f>'Chart Data'!$D$12:$D$16</c:f>
              <c:numCache>
                <c:formatCode>_("$"* #,##0_);_("$"* \(#,##0\);_("$"* "-"??_);_(@_)</c:formatCode>
                <c:ptCount val="5"/>
                <c:pt idx="0">
                  <c:v>101234.58723</c:v>
                </c:pt>
                <c:pt idx="1">
                  <c:v>100001.02800000001</c:v>
                </c:pt>
                <c:pt idx="2">
                  <c:v>100786.03821</c:v>
                </c:pt>
                <c:pt idx="3">
                  <c:v>93634.990559999991</c:v>
                </c:pt>
                <c:pt idx="4">
                  <c:v>89609.678199999995</c:v>
                </c:pt>
              </c:numCache>
            </c:numRef>
          </c:val>
          <c:extLst>
            <c:ext xmlns:c16="http://schemas.microsoft.com/office/drawing/2014/chart" uri="{C3380CC4-5D6E-409C-BE32-E72D297353CC}">
              <c16:uniqueId val="{00000000-AA15-44B9-A6DA-8677A8A319FA}"/>
            </c:ext>
          </c:extLst>
        </c:ser>
        <c:dLbls>
          <c:dLblPos val="outEnd"/>
          <c:showLegendKey val="0"/>
          <c:showVal val="1"/>
          <c:showCatName val="0"/>
          <c:showSerName val="0"/>
          <c:showPercent val="0"/>
          <c:showBubbleSize val="0"/>
        </c:dLbls>
        <c:gapWidth val="100"/>
        <c:overlap val="-24"/>
        <c:axId val="192868352"/>
        <c:axId val="192869888"/>
        <c:extLst/>
      </c:barChart>
      <c:catAx>
        <c:axId val="19286835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9888"/>
        <c:crosses val="autoZero"/>
        <c:auto val="1"/>
        <c:lblAlgn val="ctr"/>
        <c:lblOffset val="100"/>
        <c:noMultiLvlLbl val="1"/>
      </c:catAx>
      <c:valAx>
        <c:axId val="19286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8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Data'!$E$26</c:f>
          <c:strCache>
            <c:ptCount val="1"/>
            <c:pt idx="0">
              <c:v>AVERAGE METERS/MONTH: 4,324</c:v>
            </c:pt>
          </c:strCache>
        </c:strRef>
      </c:tx>
      <c:layout>
        <c:manualLayout>
          <c:xMode val="edge"/>
          <c:yMode val="edge"/>
          <c:x val="0.2166638181855175"/>
          <c:y val="3.3297354684597005E-2"/>
        </c:manualLayout>
      </c:layout>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4600290120396198"/>
          <c:y val="0.22901442095019023"/>
          <c:w val="0.45483354723588315"/>
          <c:h val="0.6771396974254623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Lbls>
            <c:dLbl>
              <c:idx val="0"/>
              <c:layout>
                <c:manualLayout>
                  <c:x val="0.453935810218553"/>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8.0627921509811278E-3"/>
                  <c:y val="0"/>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141987105980683E-2"/>
                  <c:y val="1.3979474475802901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Data'!$A$22:$A$24</c:f>
              <c:strCache>
                <c:ptCount val="3"/>
                <c:pt idx="0">
                  <c:v>Residential</c:v>
                </c:pt>
                <c:pt idx="1">
                  <c:v>Sm Commercial</c:v>
                </c:pt>
                <c:pt idx="2">
                  <c:v>Med Commercial</c:v>
                </c:pt>
              </c:strCache>
            </c:strRef>
          </c:cat>
          <c:val>
            <c:numRef>
              <c:f>'Chart Data'!$B$22:$B$24</c:f>
              <c:numCache>
                <c:formatCode>_(* #,##0_);_(* \(#,##0\);_(* "-"??_);_(@_)</c:formatCode>
                <c:ptCount val="3"/>
                <c:pt idx="0">
                  <c:v>3959</c:v>
                </c:pt>
                <c:pt idx="1">
                  <c:v>171</c:v>
                </c:pt>
                <c:pt idx="2">
                  <c:v>194</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104559604468043"/>
          <c:y val="0.38214308885546611"/>
          <c:w val="0.26569859000183116"/>
          <c:h val="0.2303768910908608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Data'!$E$33</c:f>
          <c:strCache>
            <c:ptCount val="1"/>
            <c:pt idx="0">
              <c:v>AVERAGE USAGE/MONTH: 2,900,486</c:v>
            </c:pt>
          </c:strCache>
        </c:strRef>
      </c:tx>
      <c:layout>
        <c:manualLayout>
          <c:xMode val="edge"/>
          <c:yMode val="edge"/>
          <c:x val="0.19673957421988916"/>
          <c:y val="3.0459750962944655E-2"/>
        </c:manualLayout>
      </c:layout>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2620971229171066"/>
          <c:y val="0.2402503051548836"/>
          <c:w val="0.47234206189342609"/>
          <c:h val="0.68463042713426314"/>
        </c:manualLayout>
      </c:layout>
      <c:pieChart>
        <c:varyColors val="1"/>
        <c:ser>
          <c:idx val="0"/>
          <c:order val="0"/>
          <c:tx>
            <c:strRef>
              <c:f>'Chart Data'!$B$29</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Lbls>
            <c:dLbl>
              <c:idx val="0"/>
              <c:layout>
                <c:manualLayout>
                  <c:x val="0.47230876813497646"/>
                  <c:y val="-0.1375525265998623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8.1479098020409507E-2"/>
                  <c:y val="1.8726586237699048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2.7108890367093016E-2"/>
                  <c:y val="2.544309019933050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Data'!$A$30:$A$32</c:f>
              <c:strCache>
                <c:ptCount val="3"/>
                <c:pt idx="0">
                  <c:v>Residential</c:v>
                </c:pt>
                <c:pt idx="1">
                  <c:v>Sm Commercial</c:v>
                </c:pt>
                <c:pt idx="2">
                  <c:v>Med Commercial</c:v>
                </c:pt>
              </c:strCache>
            </c:strRef>
          </c:cat>
          <c:val>
            <c:numRef>
              <c:f>'Chart Data'!$B$30:$B$32</c:f>
              <c:numCache>
                <c:formatCode>_(* #,##0_);_(* \(#,##0\);_(* "-"??_);_(@_)</c:formatCode>
                <c:ptCount val="3"/>
                <c:pt idx="0">
                  <c:v>2475790.6666666665</c:v>
                </c:pt>
                <c:pt idx="1">
                  <c:v>50261</c:v>
                </c:pt>
                <c:pt idx="2">
                  <c:v>374434.66666666669</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47546786536742"/>
          <c:y val="0.36716170716868468"/>
          <c:w val="0.2626445832202009"/>
          <c:h val="0.2303768231511329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9526</xdr:rowOff>
    </xdr:from>
    <xdr:to>
      <xdr:col>4</xdr:col>
      <xdr:colOff>9525</xdr:colOff>
      <xdr:row>31</xdr:row>
      <xdr:rowOff>9526</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31</xdr:row>
      <xdr:rowOff>9526</xdr:rowOff>
    </xdr:from>
    <xdr:to>
      <xdr:col>4</xdr:col>
      <xdr:colOff>9526</xdr:colOff>
      <xdr:row>49</xdr:row>
      <xdr:rowOff>9525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9525</xdr:rowOff>
    </xdr:from>
    <xdr:to>
      <xdr:col>2</xdr:col>
      <xdr:colOff>171450</xdr:colOff>
      <xdr:row>65</xdr:row>
      <xdr:rowOff>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171450</xdr:colOff>
      <xdr:row>49</xdr:row>
      <xdr:rowOff>0</xdr:rowOff>
    </xdr:from>
    <xdr:to>
      <xdr:col>4</xdr:col>
      <xdr:colOff>9524</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144</xdr:row>
      <xdr:rowOff>0</xdr:rowOff>
    </xdr:from>
    <xdr:to>
      <xdr:col>4</xdr:col>
      <xdr:colOff>304800</xdr:colOff>
      <xdr:row>145</xdr:row>
      <xdr:rowOff>114300</xdr:rowOff>
    </xdr:to>
    <xdr:sp macro="" textlink="">
      <xdr:nvSpPr>
        <xdr:cNvPr id="3" name="AutoShape 2" descr="Image result for carlisle ma town seal">
          <a:extLst>
            <a:ext uri="{FF2B5EF4-FFF2-40B4-BE49-F238E27FC236}">
              <a16:creationId xmlns:a16="http://schemas.microsoft.com/office/drawing/2014/main" id="{60753C92-4B17-41C7-BD68-998243CAE24A}"/>
            </a:ext>
          </a:extLst>
        </xdr:cNvPr>
        <xdr:cNvSpPr>
          <a:spLocks noChangeAspect="1" noChangeArrowheads="1"/>
        </xdr:cNvSpPr>
      </xdr:nvSpPr>
      <xdr:spPr bwMode="auto">
        <a:xfrm>
          <a:off x="3762375" y="1535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lonialpowergroup.com/lunenburg/"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zoomScaleNormal="100" workbookViewId="0">
      <selection sqref="A1:D1"/>
    </sheetView>
  </sheetViews>
  <sheetFormatPr defaultRowHeight="15.75" x14ac:dyDescent="0.25"/>
  <cols>
    <col min="1" max="3" width="36.85546875" style="2" customWidth="1"/>
    <col min="4" max="4" width="37.5703125" style="2" customWidth="1"/>
    <col min="5" max="5" width="9.140625" style="2"/>
    <col min="6" max="6" width="52.28515625" style="2" customWidth="1"/>
    <col min="7" max="16384" width="9.140625" style="2"/>
  </cols>
  <sheetData>
    <row r="1" spans="1:6" x14ac:dyDescent="0.25">
      <c r="A1" s="85" t="s">
        <v>20</v>
      </c>
      <c r="B1" s="85"/>
      <c r="C1" s="85"/>
      <c r="D1" s="85"/>
    </row>
    <row r="2" spans="1:6" x14ac:dyDescent="0.25">
      <c r="A2" s="85" t="s">
        <v>76</v>
      </c>
      <c r="B2" s="85"/>
      <c r="C2" s="85"/>
      <c r="D2" s="85"/>
    </row>
    <row r="3" spans="1:6" ht="17.25" customHeight="1" x14ac:dyDescent="0.25">
      <c r="A3" s="84" t="s">
        <v>77</v>
      </c>
      <c r="B3" s="84"/>
      <c r="C3" s="84"/>
      <c r="D3" s="84"/>
    </row>
    <row r="4" spans="1:6" ht="71.25" customHeight="1" x14ac:dyDescent="0.25">
      <c r="A4" s="86" t="s">
        <v>79</v>
      </c>
      <c r="B4" s="86"/>
      <c r="C4" s="86"/>
      <c r="D4" s="86"/>
    </row>
    <row r="5" spans="1:6" ht="18" customHeight="1" x14ac:dyDescent="0.25">
      <c r="A5" s="95" t="s">
        <v>64</v>
      </c>
      <c r="B5" s="95"/>
      <c r="C5" s="95"/>
      <c r="D5" s="95"/>
    </row>
    <row r="6" spans="1:6" ht="21.75" customHeight="1" x14ac:dyDescent="0.25">
      <c r="A6" s="87" t="s">
        <v>4</v>
      </c>
      <c r="B6" s="87"/>
      <c r="C6" s="87"/>
      <c r="D6" s="87"/>
    </row>
    <row r="7" spans="1:6" s="13" customFormat="1" x14ac:dyDescent="0.25">
      <c r="A7" s="88" t="s">
        <v>15</v>
      </c>
      <c r="B7" s="89"/>
      <c r="C7" s="74" t="s">
        <v>68</v>
      </c>
      <c r="D7" s="75" t="s">
        <v>69</v>
      </c>
    </row>
    <row r="8" spans="1:6" x14ac:dyDescent="0.25">
      <c r="A8" s="90" t="s">
        <v>0</v>
      </c>
      <c r="B8" s="91"/>
      <c r="C8" s="76" t="s">
        <v>62</v>
      </c>
      <c r="D8" s="77" t="s">
        <v>62</v>
      </c>
    </row>
    <row r="9" spans="1:6" x14ac:dyDescent="0.25">
      <c r="A9" s="92" t="s">
        <v>11</v>
      </c>
      <c r="B9" s="91"/>
      <c r="C9" s="78" t="s">
        <v>65</v>
      </c>
      <c r="D9" s="79" t="s">
        <v>70</v>
      </c>
      <c r="F9" s="13"/>
    </row>
    <row r="10" spans="1:6" s="19" customFormat="1" x14ac:dyDescent="0.25">
      <c r="A10" s="93" t="s">
        <v>3</v>
      </c>
      <c r="B10" s="94"/>
      <c r="C10" s="80" t="s">
        <v>61</v>
      </c>
      <c r="D10" s="81" t="s">
        <v>61</v>
      </c>
      <c r="F10" s="20"/>
    </row>
    <row r="11" spans="1:6" x14ac:dyDescent="0.25">
      <c r="A11" s="1"/>
      <c r="B11" s="1"/>
      <c r="C11" s="1"/>
      <c r="D11" s="1"/>
    </row>
    <row r="12" spans="1:6" ht="18" x14ac:dyDescent="0.25">
      <c r="A12" s="12" t="s">
        <v>16</v>
      </c>
      <c r="B12" s="10"/>
      <c r="C12" s="1"/>
      <c r="D12" s="10"/>
    </row>
    <row r="13" spans="1:6" ht="76.5" customHeight="1" x14ac:dyDescent="0.25">
      <c r="A13" s="83" t="s">
        <v>63</v>
      </c>
      <c r="B13" s="83"/>
      <c r="C13" s="83"/>
      <c r="D13" s="83"/>
      <c r="F13" s="14"/>
    </row>
    <row r="14" spans="1:6" ht="28.5" customHeight="1" x14ac:dyDescent="0.25"/>
    <row r="15" spans="1:6" ht="27" customHeight="1" x14ac:dyDescent="0.25"/>
    <row r="54" spans="6:6" x14ac:dyDescent="0.25">
      <c r="F54" s="2" t="s">
        <v>7</v>
      </c>
    </row>
    <row r="65" spans="1:4" ht="31.5" customHeight="1" x14ac:dyDescent="0.25">
      <c r="A65" s="82"/>
      <c r="B65" s="82"/>
      <c r="C65" s="82"/>
      <c r="D65" s="82"/>
    </row>
    <row r="68" spans="1:4" x14ac:dyDescent="0.25">
      <c r="A68" s="1"/>
      <c r="B68" s="1"/>
      <c r="C68" s="1"/>
      <c r="D68" s="1"/>
    </row>
    <row r="69" spans="1:4" x14ac:dyDescent="0.25">
      <c r="A69" s="1"/>
      <c r="B69" s="1"/>
      <c r="C69" s="1"/>
      <c r="D69" s="1"/>
    </row>
    <row r="72" spans="1:4" x14ac:dyDescent="0.25">
      <c r="A72" s="2" t="s">
        <v>7</v>
      </c>
    </row>
  </sheetData>
  <mergeCells count="11">
    <mergeCell ref="A65:D65"/>
    <mergeCell ref="A13:D13"/>
    <mergeCell ref="A3:D3"/>
    <mergeCell ref="A1:D1"/>
    <mergeCell ref="A4:D4"/>
    <mergeCell ref="A2:D2"/>
    <mergeCell ref="A6:D6"/>
    <mergeCell ref="A7:B7"/>
    <mergeCell ref="A8:B8"/>
    <mergeCell ref="A9:B10"/>
    <mergeCell ref="A5:D5"/>
  </mergeCells>
  <hyperlinks>
    <hyperlink ref="A5:D5" r:id="rId1" display="Click here for more information about the Program" xr:uid="{637B0D5F-FB42-497C-B63A-E6BD66648352}"/>
  </hyperlinks>
  <printOptions horizontalCentered="1"/>
  <pageMargins left="0.25" right="0.25" top="0.25" bottom="0" header="0.05" footer="0.05"/>
  <pageSetup scale="64"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011C-F0C2-4990-B633-BC8AEB6FF967}">
  <dimension ref="A1:Y151"/>
  <sheetViews>
    <sheetView zoomScale="80" zoomScaleNormal="80" workbookViewId="0">
      <selection sqref="A1:L1"/>
    </sheetView>
  </sheetViews>
  <sheetFormatPr defaultRowHeight="15" x14ac:dyDescent="0.25"/>
  <cols>
    <col min="1" max="1" width="17.28515625" customWidth="1"/>
    <col min="2" max="9" width="12.28515625" customWidth="1"/>
    <col min="10" max="10" width="21.5703125" bestFit="1" customWidth="1"/>
    <col min="11" max="11" width="18" customWidth="1"/>
    <col min="12" max="12" width="16.28515625" customWidth="1"/>
    <col min="13" max="13" width="2.85546875" customWidth="1"/>
    <col min="14" max="14" width="12.7109375" customWidth="1"/>
    <col min="15" max="15" width="14.42578125" bestFit="1" customWidth="1"/>
    <col min="16" max="16" width="10" bestFit="1" customWidth="1"/>
    <col min="17" max="17" width="10.85546875" bestFit="1" customWidth="1"/>
    <col min="18" max="18" width="14.42578125" bestFit="1" customWidth="1"/>
    <col min="19" max="19" width="10" bestFit="1" customWidth="1"/>
    <col min="20" max="20" width="9.28515625" bestFit="1" customWidth="1"/>
    <col min="21" max="21" width="14.42578125" bestFit="1" customWidth="1"/>
    <col min="22" max="22" width="10" bestFit="1" customWidth="1"/>
    <col min="23" max="23" width="9.28515625" bestFit="1" customWidth="1"/>
    <col min="24" max="24" width="10.85546875" bestFit="1" customWidth="1"/>
    <col min="25" max="25" width="14.140625" customWidth="1"/>
  </cols>
  <sheetData>
    <row r="1" spans="1:25" ht="24" customHeight="1" x14ac:dyDescent="0.35">
      <c r="A1" s="105" t="str">
        <f>'Lunenburg Aggregation Report'!A1:D1</f>
        <v xml:space="preserve">TOWN OF LUNENBURG COMMUNITY CHOICE POWER SUPPLY PROGRAM </v>
      </c>
      <c r="B1" s="105"/>
      <c r="C1" s="105"/>
      <c r="D1" s="105"/>
      <c r="E1" s="105"/>
      <c r="F1" s="105"/>
      <c r="G1" s="105"/>
      <c r="H1" s="105"/>
      <c r="I1" s="105"/>
      <c r="J1" s="105"/>
      <c r="K1" s="105"/>
      <c r="L1" s="105"/>
      <c r="M1" s="29"/>
      <c r="N1" s="105" t="str">
        <f>+A1</f>
        <v xml:space="preserve">TOWN OF LUNENBURG COMMUNITY CHOICE POWER SUPPLY PROGRAM </v>
      </c>
      <c r="O1" s="105"/>
      <c r="P1" s="105"/>
      <c r="Q1" s="105"/>
      <c r="R1" s="105"/>
      <c r="S1" s="105"/>
      <c r="T1" s="105"/>
      <c r="U1" s="105"/>
      <c r="V1" s="105"/>
      <c r="W1" s="105"/>
      <c r="X1" s="105"/>
      <c r="Y1" s="105"/>
    </row>
    <row r="2" spans="1:25" ht="24" customHeight="1" x14ac:dyDescent="0.35">
      <c r="A2" s="105" t="s">
        <v>54</v>
      </c>
      <c r="B2" s="105"/>
      <c r="C2" s="105"/>
      <c r="D2" s="105"/>
      <c r="E2" s="105"/>
      <c r="F2" s="105"/>
      <c r="G2" s="105"/>
      <c r="H2" s="105"/>
      <c r="I2" s="105"/>
      <c r="J2" s="105"/>
      <c r="K2" s="105"/>
      <c r="L2" s="105"/>
      <c r="M2" s="29"/>
      <c r="N2" s="105" t="str">
        <f>+A2</f>
        <v>PRODUCT DETAIL REPORT</v>
      </c>
      <c r="O2" s="105"/>
      <c r="P2" s="105"/>
      <c r="Q2" s="105"/>
      <c r="R2" s="105"/>
      <c r="S2" s="105"/>
      <c r="T2" s="105"/>
      <c r="U2" s="105"/>
      <c r="V2" s="105"/>
      <c r="W2" s="105"/>
      <c r="X2" s="105"/>
      <c r="Y2" s="105"/>
    </row>
    <row r="3" spans="1:25" x14ac:dyDescent="0.25">
      <c r="N3" s="106"/>
      <c r="O3" s="106"/>
      <c r="P3" s="106"/>
      <c r="Q3" s="106"/>
      <c r="R3" s="106"/>
      <c r="S3" s="106"/>
      <c r="T3" s="106"/>
      <c r="U3" s="106"/>
      <c r="V3" s="106"/>
      <c r="W3" s="106"/>
      <c r="X3" s="30"/>
    </row>
    <row r="4" spans="1:25" ht="23.25" x14ac:dyDescent="0.35">
      <c r="A4" s="101"/>
      <c r="B4" s="102"/>
      <c r="C4" s="102"/>
      <c r="D4" s="102"/>
      <c r="E4" s="102"/>
      <c r="F4" s="102"/>
      <c r="G4" s="102"/>
      <c r="H4" s="102"/>
      <c r="I4" s="102"/>
      <c r="J4" s="102"/>
      <c r="K4" s="102"/>
      <c r="L4" s="102"/>
      <c r="M4" s="29"/>
      <c r="N4" s="103"/>
      <c r="O4" s="104"/>
      <c r="P4" s="104"/>
      <c r="Q4" s="104"/>
      <c r="R4" s="104"/>
      <c r="S4" s="104"/>
      <c r="T4" s="104"/>
      <c r="U4" s="104"/>
      <c r="V4" s="104"/>
      <c r="W4" s="104"/>
      <c r="X4" s="104"/>
      <c r="Y4" s="104"/>
    </row>
    <row r="5" spans="1:25" ht="15" customHeight="1" x14ac:dyDescent="0.25">
      <c r="A5" s="31"/>
      <c r="B5" s="31"/>
      <c r="C5" s="31"/>
      <c r="D5" s="31"/>
      <c r="E5" s="31"/>
      <c r="F5" s="31"/>
      <c r="G5" s="31"/>
      <c r="H5" s="31"/>
      <c r="I5" s="31"/>
      <c r="J5" s="31"/>
      <c r="K5" s="31"/>
      <c r="L5" s="31"/>
      <c r="N5" s="32"/>
      <c r="O5" s="96" t="s">
        <v>21</v>
      </c>
      <c r="P5" s="97"/>
      <c r="Q5" s="97"/>
      <c r="R5" s="96" t="s">
        <v>22</v>
      </c>
      <c r="S5" s="97"/>
      <c r="T5" s="98"/>
      <c r="U5" s="96" t="s">
        <v>23</v>
      </c>
      <c r="V5" s="97"/>
      <c r="W5" s="98"/>
      <c r="X5" s="33"/>
      <c r="Y5" s="99" t="s">
        <v>24</v>
      </c>
    </row>
    <row r="6" spans="1:25" s="42" customFormat="1" ht="45" x14ac:dyDescent="0.25">
      <c r="A6" s="34" t="s">
        <v>25</v>
      </c>
      <c r="B6" s="34" t="s">
        <v>26</v>
      </c>
      <c r="C6" s="34" t="s">
        <v>27</v>
      </c>
      <c r="D6" s="34" t="s">
        <v>28</v>
      </c>
      <c r="E6" s="34" t="s">
        <v>29</v>
      </c>
      <c r="F6" s="34" t="s">
        <v>30</v>
      </c>
      <c r="G6" s="34" t="s">
        <v>31</v>
      </c>
      <c r="H6" s="34" t="s">
        <v>32</v>
      </c>
      <c r="I6" s="34" t="s">
        <v>33</v>
      </c>
      <c r="J6" s="34" t="s">
        <v>0</v>
      </c>
      <c r="K6" s="34" t="s">
        <v>15</v>
      </c>
      <c r="L6" s="34" t="s">
        <v>34</v>
      </c>
      <c r="M6" s="35"/>
      <c r="N6" s="36" t="s">
        <v>25</v>
      </c>
      <c r="O6" s="37" t="s">
        <v>35</v>
      </c>
      <c r="P6" s="38" t="s">
        <v>36</v>
      </c>
      <c r="Q6" s="39" t="s">
        <v>37</v>
      </c>
      <c r="R6" s="37" t="s">
        <v>35</v>
      </c>
      <c r="S6" s="38" t="s">
        <v>36</v>
      </c>
      <c r="T6" s="40" t="s">
        <v>37</v>
      </c>
      <c r="U6" s="37" t="s">
        <v>35</v>
      </c>
      <c r="V6" s="38" t="s">
        <v>36</v>
      </c>
      <c r="W6" s="40" t="s">
        <v>37</v>
      </c>
      <c r="X6" s="41" t="s">
        <v>38</v>
      </c>
      <c r="Y6" s="100"/>
    </row>
    <row r="7" spans="1:25" s="42" customFormat="1" hidden="1" x14ac:dyDescent="0.25">
      <c r="A7" s="43">
        <v>45627</v>
      </c>
      <c r="B7" s="44"/>
      <c r="C7" s="44"/>
      <c r="D7" s="44"/>
      <c r="E7" s="44"/>
      <c r="F7" s="44"/>
      <c r="G7" s="44"/>
      <c r="H7" s="45">
        <f t="shared" ref="H7:H18" si="0">F7+D7+B7</f>
        <v>0</v>
      </c>
      <c r="I7" s="45">
        <f t="shared" ref="I7:I18" si="1">G7+E7+C7</f>
        <v>0</v>
      </c>
      <c r="J7" s="46"/>
      <c r="K7" s="47"/>
      <c r="L7" s="47"/>
      <c r="M7" s="35"/>
      <c r="N7" s="48">
        <f t="shared" ref="N7:N18" si="2">A7</f>
        <v>45627</v>
      </c>
      <c r="O7" s="49">
        <v>0.19303999999999999</v>
      </c>
      <c r="P7" s="50">
        <v>0.12939000000000001</v>
      </c>
      <c r="Q7" s="51">
        <f t="shared" ref="Q7:Q18" si="3">(O7-P7)*C7</f>
        <v>0</v>
      </c>
      <c r="R7" s="49">
        <v>0.19303999999999999</v>
      </c>
      <c r="S7" s="50">
        <v>0.12939000000000001</v>
      </c>
      <c r="T7" s="51">
        <f t="shared" ref="T7:T18" si="4">(R7-S7)*E7</f>
        <v>0</v>
      </c>
      <c r="U7" s="49">
        <v>0.19164</v>
      </c>
      <c r="V7" s="50">
        <v>0.12939000000000001</v>
      </c>
      <c r="W7" s="51">
        <f t="shared" ref="W7:W18" si="5">(U7-V7)*G7</f>
        <v>0</v>
      </c>
      <c r="X7" s="52">
        <f t="shared" ref="X7:X18" si="6">W7+T7+Q7</f>
        <v>0</v>
      </c>
      <c r="Y7" s="52">
        <f t="shared" ref="Y7:Y18" si="7">IFERROR(C7/B7,0)</f>
        <v>0</v>
      </c>
    </row>
    <row r="8" spans="1:25" s="42" customFormat="1" hidden="1" x14ac:dyDescent="0.25">
      <c r="A8" s="43">
        <v>45597</v>
      </c>
      <c r="B8" s="44"/>
      <c r="C8" s="44"/>
      <c r="D8" s="44"/>
      <c r="E8" s="44"/>
      <c r="F8" s="44"/>
      <c r="G8" s="44"/>
      <c r="H8" s="45">
        <f t="shared" si="0"/>
        <v>0</v>
      </c>
      <c r="I8" s="45">
        <f t="shared" si="1"/>
        <v>0</v>
      </c>
      <c r="J8" s="46"/>
      <c r="K8" s="47"/>
      <c r="L8" s="47"/>
      <c r="M8" s="35"/>
      <c r="N8" s="48">
        <f t="shared" si="2"/>
        <v>45597</v>
      </c>
      <c r="O8" s="49">
        <v>0.19303999999999999</v>
      </c>
      <c r="P8" s="50">
        <v>0.12939000000000001</v>
      </c>
      <c r="Q8" s="51">
        <f t="shared" si="3"/>
        <v>0</v>
      </c>
      <c r="R8" s="49">
        <v>0.19303999999999999</v>
      </c>
      <c r="S8" s="50">
        <v>0.12939000000000001</v>
      </c>
      <c r="T8" s="51">
        <f t="shared" si="4"/>
        <v>0</v>
      </c>
      <c r="U8" s="49">
        <v>0.19164</v>
      </c>
      <c r="V8" s="50">
        <v>0.12939000000000001</v>
      </c>
      <c r="W8" s="51">
        <f t="shared" si="5"/>
        <v>0</v>
      </c>
      <c r="X8" s="52">
        <f t="shared" si="6"/>
        <v>0</v>
      </c>
      <c r="Y8" s="52">
        <f t="shared" si="7"/>
        <v>0</v>
      </c>
    </row>
    <row r="9" spans="1:25" s="42" customFormat="1" hidden="1" x14ac:dyDescent="0.25">
      <c r="A9" s="43">
        <v>45566</v>
      </c>
      <c r="B9" s="44"/>
      <c r="C9" s="44"/>
      <c r="D9" s="44"/>
      <c r="E9" s="44"/>
      <c r="F9" s="44"/>
      <c r="G9" s="44"/>
      <c r="H9" s="45">
        <f t="shared" si="0"/>
        <v>0</v>
      </c>
      <c r="I9" s="45">
        <f t="shared" si="1"/>
        <v>0</v>
      </c>
      <c r="J9" s="46" t="s">
        <v>62</v>
      </c>
      <c r="K9" s="47" t="s">
        <v>75</v>
      </c>
      <c r="L9" s="47" t="s">
        <v>60</v>
      </c>
      <c r="M9" s="35"/>
      <c r="N9" s="48">
        <f t="shared" si="2"/>
        <v>45566</v>
      </c>
      <c r="O9" s="49">
        <v>0.19303999999999999</v>
      </c>
      <c r="P9" s="50">
        <v>0.11868000000000001</v>
      </c>
      <c r="Q9" s="51">
        <f t="shared" si="3"/>
        <v>0</v>
      </c>
      <c r="R9" s="49">
        <v>0.19303999999999999</v>
      </c>
      <c r="S9" s="50">
        <v>0.11868000000000001</v>
      </c>
      <c r="T9" s="51">
        <f t="shared" si="4"/>
        <v>0</v>
      </c>
      <c r="U9" s="49">
        <v>0.19164</v>
      </c>
      <c r="V9" s="50">
        <v>0.11868000000000001</v>
      </c>
      <c r="W9" s="51">
        <f t="shared" si="5"/>
        <v>0</v>
      </c>
      <c r="X9" s="52">
        <f t="shared" si="6"/>
        <v>0</v>
      </c>
      <c r="Y9" s="52">
        <f t="shared" si="7"/>
        <v>0</v>
      </c>
    </row>
    <row r="10" spans="1:25" s="42" customFormat="1" hidden="1" x14ac:dyDescent="0.25">
      <c r="A10" s="43">
        <v>45536</v>
      </c>
      <c r="B10" s="44"/>
      <c r="C10" s="44"/>
      <c r="D10" s="44"/>
      <c r="E10" s="44"/>
      <c r="F10" s="44"/>
      <c r="G10" s="44"/>
      <c r="H10" s="45">
        <f t="shared" si="0"/>
        <v>0</v>
      </c>
      <c r="I10" s="45">
        <f t="shared" si="1"/>
        <v>0</v>
      </c>
      <c r="J10" s="46" t="s">
        <v>62</v>
      </c>
      <c r="K10" s="47" t="s">
        <v>75</v>
      </c>
      <c r="L10" s="47" t="s">
        <v>60</v>
      </c>
      <c r="M10" s="35"/>
      <c r="N10" s="48">
        <f t="shared" si="2"/>
        <v>45536</v>
      </c>
      <c r="O10" s="49">
        <v>0.19303999999999999</v>
      </c>
      <c r="P10" s="50">
        <v>0.11868000000000001</v>
      </c>
      <c r="Q10" s="51">
        <f t="shared" si="3"/>
        <v>0</v>
      </c>
      <c r="R10" s="49">
        <v>0.19303999999999999</v>
      </c>
      <c r="S10" s="50">
        <v>0.11868000000000001</v>
      </c>
      <c r="T10" s="51">
        <f t="shared" si="4"/>
        <v>0</v>
      </c>
      <c r="U10" s="49">
        <v>0.19164</v>
      </c>
      <c r="V10" s="50">
        <v>0.11868000000000001</v>
      </c>
      <c r="W10" s="51">
        <f t="shared" si="5"/>
        <v>0</v>
      </c>
      <c r="X10" s="52">
        <f t="shared" si="6"/>
        <v>0</v>
      </c>
      <c r="Y10" s="52">
        <f t="shared" si="7"/>
        <v>0</v>
      </c>
    </row>
    <row r="11" spans="1:25" s="42" customFormat="1" hidden="1" x14ac:dyDescent="0.25">
      <c r="A11" s="43">
        <v>45505</v>
      </c>
      <c r="B11" s="44"/>
      <c r="C11" s="44"/>
      <c r="D11" s="44"/>
      <c r="E11" s="44"/>
      <c r="F11" s="44"/>
      <c r="G11" s="44"/>
      <c r="H11" s="45">
        <f t="shared" si="0"/>
        <v>0</v>
      </c>
      <c r="I11" s="45">
        <f t="shared" si="1"/>
        <v>0</v>
      </c>
      <c r="J11" s="46" t="s">
        <v>62</v>
      </c>
      <c r="K11" s="47" t="s">
        <v>75</v>
      </c>
      <c r="L11" s="47" t="s">
        <v>60</v>
      </c>
      <c r="M11" s="35"/>
      <c r="N11" s="48">
        <f t="shared" si="2"/>
        <v>45505</v>
      </c>
      <c r="O11" s="49">
        <v>0.19303999999999999</v>
      </c>
      <c r="P11" s="50">
        <v>0.11868000000000001</v>
      </c>
      <c r="Q11" s="51">
        <f t="shared" si="3"/>
        <v>0</v>
      </c>
      <c r="R11" s="49">
        <v>0.19303999999999999</v>
      </c>
      <c r="S11" s="50">
        <v>0.11868000000000001</v>
      </c>
      <c r="T11" s="51">
        <f t="shared" si="4"/>
        <v>0</v>
      </c>
      <c r="U11" s="49">
        <v>0.19164</v>
      </c>
      <c r="V11" s="50">
        <v>0.11868000000000001</v>
      </c>
      <c r="W11" s="51">
        <f t="shared" si="5"/>
        <v>0</v>
      </c>
      <c r="X11" s="52">
        <f t="shared" si="6"/>
        <v>0</v>
      </c>
      <c r="Y11" s="52">
        <f t="shared" si="7"/>
        <v>0</v>
      </c>
    </row>
    <row r="12" spans="1:25" s="42" customFormat="1" hidden="1" x14ac:dyDescent="0.25">
      <c r="A12" s="43">
        <v>45474</v>
      </c>
      <c r="B12" s="44"/>
      <c r="C12" s="44"/>
      <c r="D12" s="44"/>
      <c r="E12" s="44"/>
      <c r="F12" s="44"/>
      <c r="G12" s="44"/>
      <c r="H12" s="45">
        <f t="shared" si="0"/>
        <v>0</v>
      </c>
      <c r="I12" s="45">
        <f t="shared" si="1"/>
        <v>0</v>
      </c>
      <c r="J12" s="46" t="s">
        <v>62</v>
      </c>
      <c r="K12" s="47" t="s">
        <v>75</v>
      </c>
      <c r="L12" s="47" t="s">
        <v>60</v>
      </c>
      <c r="M12" s="35"/>
      <c r="N12" s="48">
        <f t="shared" si="2"/>
        <v>45474</v>
      </c>
      <c r="O12" s="49">
        <v>0.19338000000000002</v>
      </c>
      <c r="P12" s="50">
        <v>0.11868000000000001</v>
      </c>
      <c r="Q12" s="51">
        <f t="shared" si="3"/>
        <v>0</v>
      </c>
      <c r="R12" s="49">
        <v>0.19338000000000002</v>
      </c>
      <c r="S12" s="50">
        <v>0.11868000000000001</v>
      </c>
      <c r="T12" s="51">
        <f t="shared" si="4"/>
        <v>0</v>
      </c>
      <c r="U12" s="49">
        <v>0.19412000000000001</v>
      </c>
      <c r="V12" s="50">
        <v>0.11868000000000001</v>
      </c>
      <c r="W12" s="51">
        <f t="shared" si="5"/>
        <v>0</v>
      </c>
      <c r="X12" s="52">
        <f t="shared" si="6"/>
        <v>0</v>
      </c>
      <c r="Y12" s="52">
        <f t="shared" si="7"/>
        <v>0</v>
      </c>
    </row>
    <row r="13" spans="1:25" s="42" customFormat="1" hidden="1" x14ac:dyDescent="0.25">
      <c r="A13" s="43">
        <v>45444</v>
      </c>
      <c r="B13" s="44"/>
      <c r="C13" s="44"/>
      <c r="D13" s="44"/>
      <c r="E13" s="44"/>
      <c r="F13" s="44"/>
      <c r="G13" s="44"/>
      <c r="H13" s="45">
        <f t="shared" si="0"/>
        <v>0</v>
      </c>
      <c r="I13" s="45">
        <f t="shared" si="1"/>
        <v>0</v>
      </c>
      <c r="J13" s="46" t="s">
        <v>62</v>
      </c>
      <c r="K13" s="47" t="s">
        <v>75</v>
      </c>
      <c r="L13" s="47" t="s">
        <v>60</v>
      </c>
      <c r="M13" s="35"/>
      <c r="N13" s="48">
        <f t="shared" si="2"/>
        <v>45444</v>
      </c>
      <c r="O13" s="49">
        <v>0.19338000000000002</v>
      </c>
      <c r="P13" s="50">
        <v>0.11868000000000001</v>
      </c>
      <c r="Q13" s="51">
        <f t="shared" si="3"/>
        <v>0</v>
      </c>
      <c r="R13" s="49">
        <v>0.19338000000000002</v>
      </c>
      <c r="S13" s="50">
        <v>0.11868000000000001</v>
      </c>
      <c r="T13" s="51">
        <f t="shared" si="4"/>
        <v>0</v>
      </c>
      <c r="U13" s="49">
        <v>0.19412000000000001</v>
      </c>
      <c r="V13" s="50">
        <v>0.11868000000000001</v>
      </c>
      <c r="W13" s="51">
        <f t="shared" si="5"/>
        <v>0</v>
      </c>
      <c r="X13" s="52">
        <f t="shared" si="6"/>
        <v>0</v>
      </c>
      <c r="Y13" s="52">
        <f t="shared" si="7"/>
        <v>0</v>
      </c>
    </row>
    <row r="14" spans="1:25" s="42" customFormat="1" hidden="1" x14ac:dyDescent="0.25">
      <c r="A14" s="43">
        <v>45413</v>
      </c>
      <c r="B14" s="44"/>
      <c r="C14" s="44"/>
      <c r="D14" s="44"/>
      <c r="E14" s="44"/>
      <c r="F14" s="44"/>
      <c r="G14" s="44"/>
      <c r="H14" s="45">
        <f t="shared" si="0"/>
        <v>0</v>
      </c>
      <c r="I14" s="45">
        <f t="shared" si="1"/>
        <v>0</v>
      </c>
      <c r="J14" s="46" t="s">
        <v>62</v>
      </c>
      <c r="K14" s="47" t="s">
        <v>75</v>
      </c>
      <c r="L14" s="47" t="s">
        <v>60</v>
      </c>
      <c r="M14" s="35"/>
      <c r="N14" s="48">
        <f t="shared" si="2"/>
        <v>45413</v>
      </c>
      <c r="O14" s="49">
        <v>0.19338000000000002</v>
      </c>
      <c r="P14" s="50">
        <v>0.11868000000000001</v>
      </c>
      <c r="Q14" s="51">
        <f t="shared" si="3"/>
        <v>0</v>
      </c>
      <c r="R14" s="49">
        <v>0.19338000000000002</v>
      </c>
      <c r="S14" s="50">
        <v>0.11868000000000001</v>
      </c>
      <c r="T14" s="51">
        <f t="shared" si="4"/>
        <v>0</v>
      </c>
      <c r="U14" s="49">
        <v>0.19412000000000001</v>
      </c>
      <c r="V14" s="50">
        <v>0.11868000000000001</v>
      </c>
      <c r="W14" s="51">
        <f t="shared" si="5"/>
        <v>0</v>
      </c>
      <c r="X14" s="52">
        <f t="shared" si="6"/>
        <v>0</v>
      </c>
      <c r="Y14" s="52">
        <f t="shared" si="7"/>
        <v>0</v>
      </c>
    </row>
    <row r="15" spans="1:25" s="42" customFormat="1" hidden="1" x14ac:dyDescent="0.25">
      <c r="A15" s="43">
        <v>45383</v>
      </c>
      <c r="B15" s="44"/>
      <c r="C15" s="44"/>
      <c r="D15" s="44"/>
      <c r="E15" s="44"/>
      <c r="F15" s="44"/>
      <c r="G15" s="44"/>
      <c r="H15" s="45">
        <f t="shared" si="0"/>
        <v>0</v>
      </c>
      <c r="I15" s="45">
        <f t="shared" si="1"/>
        <v>0</v>
      </c>
      <c r="J15" s="46" t="s">
        <v>62</v>
      </c>
      <c r="K15" s="47" t="s">
        <v>75</v>
      </c>
      <c r="L15" s="47" t="s">
        <v>60</v>
      </c>
      <c r="M15" s="35"/>
      <c r="N15" s="48">
        <f t="shared" si="2"/>
        <v>45383</v>
      </c>
      <c r="O15" s="49">
        <v>0.19338000000000002</v>
      </c>
      <c r="P15" s="50">
        <v>0.11868000000000001</v>
      </c>
      <c r="Q15" s="51">
        <f t="shared" si="3"/>
        <v>0</v>
      </c>
      <c r="R15" s="49">
        <v>0.19338000000000002</v>
      </c>
      <c r="S15" s="50">
        <v>0.11868000000000001</v>
      </c>
      <c r="T15" s="51">
        <f t="shared" si="4"/>
        <v>0</v>
      </c>
      <c r="U15" s="49">
        <v>0.19412000000000001</v>
      </c>
      <c r="V15" s="50">
        <v>0.11868000000000001</v>
      </c>
      <c r="W15" s="51">
        <f t="shared" si="5"/>
        <v>0</v>
      </c>
      <c r="X15" s="52">
        <f t="shared" si="6"/>
        <v>0</v>
      </c>
      <c r="Y15" s="52">
        <f t="shared" si="7"/>
        <v>0</v>
      </c>
    </row>
    <row r="16" spans="1:25" s="42" customFormat="1" x14ac:dyDescent="0.25">
      <c r="A16" s="43">
        <v>45352</v>
      </c>
      <c r="B16" s="44">
        <v>3758</v>
      </c>
      <c r="C16" s="44">
        <v>2118797</v>
      </c>
      <c r="D16" s="44">
        <v>164</v>
      </c>
      <c r="E16" s="44">
        <v>43966</v>
      </c>
      <c r="F16" s="44">
        <v>190</v>
      </c>
      <c r="G16" s="44">
        <v>342524</v>
      </c>
      <c r="H16" s="45">
        <f t="shared" si="0"/>
        <v>4112</v>
      </c>
      <c r="I16" s="45">
        <f t="shared" si="1"/>
        <v>2505287</v>
      </c>
      <c r="J16" s="46" t="s">
        <v>62</v>
      </c>
      <c r="K16" s="47" t="s">
        <v>75</v>
      </c>
      <c r="L16" s="47" t="s">
        <v>60</v>
      </c>
      <c r="M16" s="35"/>
      <c r="N16" s="48">
        <f t="shared" si="2"/>
        <v>45352</v>
      </c>
      <c r="O16" s="49">
        <v>0.19338000000000002</v>
      </c>
      <c r="P16" s="50">
        <v>0.11868000000000001</v>
      </c>
      <c r="Q16" s="51">
        <f t="shared" si="3"/>
        <v>158274.13590000002</v>
      </c>
      <c r="R16" s="49">
        <v>0.19338000000000002</v>
      </c>
      <c r="S16" s="50">
        <v>0.11868000000000001</v>
      </c>
      <c r="T16" s="51">
        <f t="shared" si="4"/>
        <v>3284.2602000000006</v>
      </c>
      <c r="U16" s="49">
        <v>0.19412000000000001</v>
      </c>
      <c r="V16" s="50">
        <v>0.11868000000000001</v>
      </c>
      <c r="W16" s="51">
        <f t="shared" si="5"/>
        <v>25840.010560000002</v>
      </c>
      <c r="X16" s="52">
        <f t="shared" si="6"/>
        <v>187398.40666000004</v>
      </c>
      <c r="Y16" s="52">
        <f t="shared" si="7"/>
        <v>563.80973922299097</v>
      </c>
    </row>
    <row r="17" spans="1:25" s="42" customFormat="1" x14ac:dyDescent="0.25">
      <c r="A17" s="43">
        <v>45323</v>
      </c>
      <c r="B17" s="44">
        <v>4054</v>
      </c>
      <c r="C17" s="44">
        <v>2386360</v>
      </c>
      <c r="D17" s="44">
        <v>175</v>
      </c>
      <c r="E17" s="44">
        <v>50065</v>
      </c>
      <c r="F17" s="44">
        <v>196</v>
      </c>
      <c r="G17" s="44">
        <v>374128</v>
      </c>
      <c r="H17" s="45">
        <f t="shared" si="0"/>
        <v>4425</v>
      </c>
      <c r="I17" s="45">
        <f t="shared" si="1"/>
        <v>2810553</v>
      </c>
      <c r="J17" s="46" t="s">
        <v>62</v>
      </c>
      <c r="K17" s="47" t="s">
        <v>75</v>
      </c>
      <c r="L17" s="47" t="s">
        <v>60</v>
      </c>
      <c r="M17" s="35"/>
      <c r="N17" s="48">
        <f t="shared" si="2"/>
        <v>45323</v>
      </c>
      <c r="O17" s="49">
        <v>0.19338000000000002</v>
      </c>
      <c r="P17" s="50">
        <v>0.11868000000000001</v>
      </c>
      <c r="Q17" s="51">
        <f t="shared" si="3"/>
        <v>178261.09200000003</v>
      </c>
      <c r="R17" s="49">
        <v>0.19338000000000002</v>
      </c>
      <c r="S17" s="50">
        <v>0.11868000000000001</v>
      </c>
      <c r="T17" s="51">
        <f t="shared" si="4"/>
        <v>3739.855500000001</v>
      </c>
      <c r="U17" s="49">
        <v>0.19412000000000001</v>
      </c>
      <c r="V17" s="50">
        <v>0.11868000000000001</v>
      </c>
      <c r="W17" s="51">
        <f t="shared" si="5"/>
        <v>28224.216320000003</v>
      </c>
      <c r="X17" s="52">
        <f t="shared" si="6"/>
        <v>210225.16382000005</v>
      </c>
      <c r="Y17" s="52">
        <f t="shared" si="7"/>
        <v>588.64331524420322</v>
      </c>
    </row>
    <row r="18" spans="1:25" s="42" customFormat="1" x14ac:dyDescent="0.25">
      <c r="A18" s="43">
        <v>45292</v>
      </c>
      <c r="B18" s="44">
        <v>4064</v>
      </c>
      <c r="C18" s="44">
        <v>2922215</v>
      </c>
      <c r="D18" s="44">
        <v>175</v>
      </c>
      <c r="E18" s="44">
        <v>56752</v>
      </c>
      <c r="F18" s="44">
        <v>197</v>
      </c>
      <c r="G18" s="44">
        <v>406652</v>
      </c>
      <c r="H18" s="45">
        <f t="shared" si="0"/>
        <v>4436</v>
      </c>
      <c r="I18" s="45">
        <f t="shared" si="1"/>
        <v>3385619</v>
      </c>
      <c r="J18" s="46" t="s">
        <v>62</v>
      </c>
      <c r="K18" s="47" t="s">
        <v>75</v>
      </c>
      <c r="L18" s="47" t="s">
        <v>60</v>
      </c>
      <c r="M18" s="35"/>
      <c r="N18" s="48">
        <f t="shared" si="2"/>
        <v>45292</v>
      </c>
      <c r="O18" s="49">
        <v>0.21206</v>
      </c>
      <c r="P18" s="50">
        <v>0.11868000000000001</v>
      </c>
      <c r="Q18" s="51">
        <f t="shared" si="3"/>
        <v>272876.43669999996</v>
      </c>
      <c r="R18" s="49">
        <v>0.21206</v>
      </c>
      <c r="S18" s="50">
        <v>0.11868000000000001</v>
      </c>
      <c r="T18" s="51">
        <f t="shared" si="4"/>
        <v>5299.5017599999992</v>
      </c>
      <c r="U18" s="49">
        <v>0.20609</v>
      </c>
      <c r="V18" s="50">
        <v>0.11868000000000001</v>
      </c>
      <c r="W18" s="51">
        <f t="shared" si="5"/>
        <v>35545.451319999993</v>
      </c>
      <c r="X18" s="52">
        <f t="shared" si="6"/>
        <v>313721.38977999997</v>
      </c>
      <c r="Y18" s="52">
        <f t="shared" si="7"/>
        <v>719.04896653543312</v>
      </c>
    </row>
    <row r="19" spans="1:25" s="42" customFormat="1" x14ac:dyDescent="0.25">
      <c r="A19" s="43">
        <v>45261</v>
      </c>
      <c r="B19" s="44">
        <v>4088</v>
      </c>
      <c r="C19" s="44">
        <v>3127021</v>
      </c>
      <c r="D19" s="44">
        <v>185</v>
      </c>
      <c r="E19" s="44">
        <v>50380</v>
      </c>
      <c r="F19" s="44">
        <v>197</v>
      </c>
      <c r="G19" s="44">
        <v>384495</v>
      </c>
      <c r="H19" s="45">
        <f t="shared" ref="H19" si="8">F19+D19+B19</f>
        <v>4470</v>
      </c>
      <c r="I19" s="45">
        <f t="shared" ref="I19" si="9">G19+E19+C19</f>
        <v>3561896</v>
      </c>
      <c r="J19" s="46" t="s">
        <v>62</v>
      </c>
      <c r="K19" s="47" t="s">
        <v>75</v>
      </c>
      <c r="L19" s="47" t="s">
        <v>60</v>
      </c>
      <c r="M19" s="35"/>
      <c r="N19" s="48">
        <f t="shared" ref="N19" si="10">A19</f>
        <v>45261</v>
      </c>
      <c r="O19" s="49">
        <v>0.21206</v>
      </c>
      <c r="P19" s="50">
        <v>0.11868000000000001</v>
      </c>
      <c r="Q19" s="51">
        <f t="shared" ref="Q19" si="11">(O19-P19)*C19</f>
        <v>292001.22097999998</v>
      </c>
      <c r="R19" s="49">
        <v>0.21206</v>
      </c>
      <c r="S19" s="50">
        <v>0.11868000000000001</v>
      </c>
      <c r="T19" s="51">
        <f t="shared" ref="T19" si="12">(R19-S19)*E19</f>
        <v>4704.4843999999994</v>
      </c>
      <c r="U19" s="49">
        <v>0.20609</v>
      </c>
      <c r="V19" s="50">
        <v>0.11868000000000001</v>
      </c>
      <c r="W19" s="51">
        <f t="shared" ref="W19" si="13">(U19-V19)*G19</f>
        <v>33608.707949999996</v>
      </c>
      <c r="X19" s="52">
        <f t="shared" ref="X19" si="14">W19+T19+Q19</f>
        <v>330314.41333000001</v>
      </c>
      <c r="Y19" s="52">
        <f t="shared" ref="Y19" si="15">IFERROR(C19/B19,0)</f>
        <v>764.92685909980435</v>
      </c>
    </row>
    <row r="20" spans="1:25" s="42" customFormat="1" x14ac:dyDescent="0.25">
      <c r="A20" s="43">
        <v>45231</v>
      </c>
      <c r="B20" s="44">
        <v>4093</v>
      </c>
      <c r="C20" s="44">
        <v>2678452</v>
      </c>
      <c r="D20" s="44">
        <v>178</v>
      </c>
      <c r="E20" s="44">
        <v>46030</v>
      </c>
      <c r="F20" s="44">
        <v>200</v>
      </c>
      <c r="G20" s="44">
        <v>346574</v>
      </c>
      <c r="H20" s="45">
        <f t="shared" ref="H7:H30" si="16">F20+D20+B20</f>
        <v>4471</v>
      </c>
      <c r="I20" s="45">
        <f t="shared" ref="I7:I30" si="17">G20+E20+C20</f>
        <v>3071056</v>
      </c>
      <c r="J20" s="46" t="s">
        <v>62</v>
      </c>
      <c r="K20" s="47" t="s">
        <v>75</v>
      </c>
      <c r="L20" s="47" t="s">
        <v>60</v>
      </c>
      <c r="M20" s="35"/>
      <c r="N20" s="48">
        <f t="shared" ref="N7:N30" si="18">A20</f>
        <v>45231</v>
      </c>
      <c r="O20" s="49">
        <v>0.21206</v>
      </c>
      <c r="P20" s="50">
        <v>0.11868000000000001</v>
      </c>
      <c r="Q20" s="51">
        <f t="shared" ref="Q7:Q30" si="19">(O20-P20)*C20</f>
        <v>250113.84775999998</v>
      </c>
      <c r="R20" s="49">
        <v>0.21206</v>
      </c>
      <c r="S20" s="50">
        <v>0.11868000000000001</v>
      </c>
      <c r="T20" s="51">
        <f t="shared" ref="T7:T30" si="20">(R20-S20)*E20</f>
        <v>4298.2813999999998</v>
      </c>
      <c r="U20" s="49">
        <v>0.20609</v>
      </c>
      <c r="V20" s="50">
        <v>0.11868000000000001</v>
      </c>
      <c r="W20" s="51">
        <f t="shared" ref="W7:W30" si="21">(U20-V20)*G20</f>
        <v>30294.033339999994</v>
      </c>
      <c r="X20" s="52">
        <f t="shared" ref="X7:X30" si="22">W20+T20+Q20</f>
        <v>284706.16249999998</v>
      </c>
      <c r="Y20" s="52">
        <f t="shared" ref="Y7:Y30" si="23">IFERROR(C20/B20,0)</f>
        <v>654.39824089909598</v>
      </c>
    </row>
    <row r="21" spans="1:25" s="42" customFormat="1" x14ac:dyDescent="0.25">
      <c r="A21" s="43">
        <v>45200</v>
      </c>
      <c r="B21" s="44">
        <v>4117</v>
      </c>
      <c r="C21" s="44">
        <v>2251627</v>
      </c>
      <c r="D21" s="44">
        <v>186</v>
      </c>
      <c r="E21" s="44">
        <v>38345</v>
      </c>
      <c r="F21" s="44">
        <v>203</v>
      </c>
      <c r="G21" s="44">
        <v>340147</v>
      </c>
      <c r="H21" s="45">
        <f t="shared" si="16"/>
        <v>4506</v>
      </c>
      <c r="I21" s="45">
        <f t="shared" si="17"/>
        <v>2630119</v>
      </c>
      <c r="J21" s="46" t="s">
        <v>62</v>
      </c>
      <c r="K21" s="47" t="s">
        <v>75</v>
      </c>
      <c r="L21" s="47" t="s">
        <v>60</v>
      </c>
      <c r="M21" s="35"/>
      <c r="N21" s="48">
        <f t="shared" si="18"/>
        <v>45200</v>
      </c>
      <c r="O21" s="49">
        <v>0.21206</v>
      </c>
      <c r="P21" s="50">
        <v>0.11868000000000001</v>
      </c>
      <c r="Q21" s="51">
        <f t="shared" si="19"/>
        <v>210256.92925999998</v>
      </c>
      <c r="R21" s="49">
        <v>0.21206</v>
      </c>
      <c r="S21" s="50">
        <v>0.11868000000000001</v>
      </c>
      <c r="T21" s="51">
        <f t="shared" si="20"/>
        <v>3580.6560999999997</v>
      </c>
      <c r="U21" s="49">
        <v>0.20609</v>
      </c>
      <c r="V21" s="50">
        <v>0.11868000000000001</v>
      </c>
      <c r="W21" s="51">
        <f t="shared" si="21"/>
        <v>29732.249269999997</v>
      </c>
      <c r="X21" s="52">
        <f t="shared" si="22"/>
        <v>243569.83462999997</v>
      </c>
      <c r="Y21" s="52">
        <f t="shared" si="23"/>
        <v>546.90964294389119</v>
      </c>
    </row>
    <row r="22" spans="1:25" s="42" customFormat="1" x14ac:dyDescent="0.25">
      <c r="A22" s="43">
        <v>45170</v>
      </c>
      <c r="B22" s="44">
        <v>4130</v>
      </c>
      <c r="C22" s="44">
        <v>2248842</v>
      </c>
      <c r="D22" s="44">
        <v>181</v>
      </c>
      <c r="E22" s="44">
        <v>36089</v>
      </c>
      <c r="F22" s="44">
        <v>202</v>
      </c>
      <c r="G22" s="44">
        <v>365668</v>
      </c>
      <c r="H22" s="45">
        <f t="shared" si="16"/>
        <v>4513</v>
      </c>
      <c r="I22" s="45">
        <f t="shared" si="17"/>
        <v>2650599</v>
      </c>
      <c r="J22" s="46" t="s">
        <v>62</v>
      </c>
      <c r="K22" s="47" t="s">
        <v>75</v>
      </c>
      <c r="L22" s="47" t="s">
        <v>60</v>
      </c>
      <c r="M22" s="35"/>
      <c r="N22" s="48">
        <f t="shared" si="18"/>
        <v>45170</v>
      </c>
      <c r="O22" s="49">
        <v>0.21206</v>
      </c>
      <c r="P22" s="50">
        <v>0.11868000000000001</v>
      </c>
      <c r="Q22" s="51">
        <f t="shared" si="19"/>
        <v>209996.86595999997</v>
      </c>
      <c r="R22" s="49">
        <v>0.21206</v>
      </c>
      <c r="S22" s="50">
        <v>0.11868000000000001</v>
      </c>
      <c r="T22" s="51">
        <f t="shared" si="20"/>
        <v>3369.9908199999995</v>
      </c>
      <c r="U22" s="49">
        <v>0.20609</v>
      </c>
      <c r="V22" s="50">
        <v>0.11868000000000001</v>
      </c>
      <c r="W22" s="51">
        <f t="shared" si="21"/>
        <v>31963.039879999997</v>
      </c>
      <c r="X22" s="52">
        <f t="shared" si="22"/>
        <v>245329.89665999997</v>
      </c>
      <c r="Y22" s="52">
        <f t="shared" si="23"/>
        <v>544.51380145278449</v>
      </c>
    </row>
    <row r="23" spans="1:25" s="42" customFormat="1" x14ac:dyDescent="0.25">
      <c r="A23" s="43">
        <v>45139</v>
      </c>
      <c r="B23" s="44">
        <v>4167</v>
      </c>
      <c r="C23" s="44">
        <v>2629163</v>
      </c>
      <c r="D23" s="44">
        <v>183</v>
      </c>
      <c r="E23" s="44">
        <v>35081</v>
      </c>
      <c r="F23" s="44">
        <v>206</v>
      </c>
      <c r="G23" s="44">
        <v>386755</v>
      </c>
      <c r="H23" s="45">
        <f t="shared" si="16"/>
        <v>4556</v>
      </c>
      <c r="I23" s="45">
        <f t="shared" si="17"/>
        <v>3050999</v>
      </c>
      <c r="J23" s="46" t="s">
        <v>62</v>
      </c>
      <c r="K23" s="47" t="s">
        <v>75</v>
      </c>
      <c r="L23" s="47" t="s">
        <v>60</v>
      </c>
      <c r="M23" s="35"/>
      <c r="N23" s="48">
        <f t="shared" si="18"/>
        <v>45139</v>
      </c>
      <c r="O23" s="49">
        <v>0.21206</v>
      </c>
      <c r="P23" s="50">
        <v>0.11868000000000001</v>
      </c>
      <c r="Q23" s="51">
        <f t="shared" si="19"/>
        <v>245511.24093999999</v>
      </c>
      <c r="R23" s="49">
        <v>0.21206</v>
      </c>
      <c r="S23" s="50">
        <v>0.11868000000000001</v>
      </c>
      <c r="T23" s="51">
        <f t="shared" si="20"/>
        <v>3275.8637799999997</v>
      </c>
      <c r="U23" s="49">
        <v>0.20609</v>
      </c>
      <c r="V23" s="50">
        <v>0.11868000000000001</v>
      </c>
      <c r="W23" s="51">
        <f t="shared" si="21"/>
        <v>33806.254549999998</v>
      </c>
      <c r="X23" s="52">
        <f t="shared" si="22"/>
        <v>282593.35927000002</v>
      </c>
      <c r="Y23" s="52">
        <f t="shared" si="23"/>
        <v>630.94864410847129</v>
      </c>
    </row>
    <row r="24" spans="1:25" s="42" customFormat="1" x14ac:dyDescent="0.25">
      <c r="A24" s="43">
        <v>45108</v>
      </c>
      <c r="B24" s="44">
        <v>4193</v>
      </c>
      <c r="C24" s="44">
        <v>2883246</v>
      </c>
      <c r="D24" s="44">
        <v>183</v>
      </c>
      <c r="E24" s="44">
        <v>36892</v>
      </c>
      <c r="F24" s="44">
        <v>205</v>
      </c>
      <c r="G24" s="44">
        <v>412982</v>
      </c>
      <c r="H24" s="45">
        <f t="shared" si="16"/>
        <v>4581</v>
      </c>
      <c r="I24" s="45">
        <f t="shared" si="17"/>
        <v>3333120</v>
      </c>
      <c r="J24" s="46" t="s">
        <v>62</v>
      </c>
      <c r="K24" s="47" t="s">
        <v>75</v>
      </c>
      <c r="L24" s="47" t="s">
        <v>60</v>
      </c>
      <c r="M24" s="35"/>
      <c r="N24" s="48">
        <f t="shared" si="18"/>
        <v>45108</v>
      </c>
      <c r="O24" s="49">
        <v>0.21429000000000001</v>
      </c>
      <c r="P24" s="50">
        <v>0.11868000000000001</v>
      </c>
      <c r="Q24" s="51">
        <f t="shared" si="19"/>
        <v>275667.15006000001</v>
      </c>
      <c r="R24" s="49">
        <v>0.21429000000000001</v>
      </c>
      <c r="S24" s="50">
        <v>0.11868000000000001</v>
      </c>
      <c r="T24" s="51">
        <f t="shared" si="20"/>
        <v>3527.2441199999998</v>
      </c>
      <c r="U24" s="49">
        <v>0.20347000000000001</v>
      </c>
      <c r="V24" s="50">
        <v>0.11868000000000001</v>
      </c>
      <c r="W24" s="51">
        <f t="shared" si="21"/>
        <v>35016.743780000004</v>
      </c>
      <c r="X24" s="52">
        <f t="shared" si="22"/>
        <v>314211.13796000002</v>
      </c>
      <c r="Y24" s="52">
        <f t="shared" si="23"/>
        <v>687.63319818745526</v>
      </c>
    </row>
    <row r="25" spans="1:25" s="42" customFormat="1" x14ac:dyDescent="0.25">
      <c r="A25" s="43">
        <v>45078</v>
      </c>
      <c r="B25" s="44">
        <v>4227</v>
      </c>
      <c r="C25" s="44">
        <v>3516757</v>
      </c>
      <c r="D25" s="44">
        <v>188</v>
      </c>
      <c r="E25" s="44">
        <v>39518</v>
      </c>
      <c r="F25" s="44">
        <v>207</v>
      </c>
      <c r="G25" s="44">
        <v>446273</v>
      </c>
      <c r="H25" s="45">
        <f t="shared" si="16"/>
        <v>4622</v>
      </c>
      <c r="I25" s="45">
        <f t="shared" si="17"/>
        <v>4002548</v>
      </c>
      <c r="J25" s="46" t="s">
        <v>62</v>
      </c>
      <c r="K25" s="47" t="s">
        <v>75</v>
      </c>
      <c r="L25" s="47" t="s">
        <v>60</v>
      </c>
      <c r="M25" s="35"/>
      <c r="N25" s="48">
        <f t="shared" si="18"/>
        <v>45078</v>
      </c>
      <c r="O25" s="49">
        <v>0.21429000000000001</v>
      </c>
      <c r="P25" s="50">
        <v>0.11868000000000001</v>
      </c>
      <c r="Q25" s="51">
        <f t="shared" si="19"/>
        <v>336237.13676999998</v>
      </c>
      <c r="R25" s="49">
        <v>0.21429000000000001</v>
      </c>
      <c r="S25" s="50">
        <v>0.11868000000000001</v>
      </c>
      <c r="T25" s="51">
        <f t="shared" si="20"/>
        <v>3778.3159799999999</v>
      </c>
      <c r="U25" s="49">
        <v>0.20347000000000001</v>
      </c>
      <c r="V25" s="50">
        <v>0.11868000000000001</v>
      </c>
      <c r="W25" s="51">
        <f t="shared" si="21"/>
        <v>37839.487670000002</v>
      </c>
      <c r="X25" s="52">
        <f t="shared" si="22"/>
        <v>377854.94042</v>
      </c>
      <c r="Y25" s="52">
        <f t="shared" si="23"/>
        <v>831.97468653891644</v>
      </c>
    </row>
    <row r="26" spans="1:25" s="42" customFormat="1" x14ac:dyDescent="0.25">
      <c r="A26" s="43">
        <v>45047</v>
      </c>
      <c r="B26" s="44">
        <v>4243</v>
      </c>
      <c r="C26" s="44">
        <v>2201491</v>
      </c>
      <c r="D26" s="44">
        <v>183</v>
      </c>
      <c r="E26" s="44">
        <v>31744</v>
      </c>
      <c r="F26" s="44">
        <v>208</v>
      </c>
      <c r="G26" s="44">
        <v>361645</v>
      </c>
      <c r="H26" s="45">
        <f t="shared" si="16"/>
        <v>4634</v>
      </c>
      <c r="I26" s="45">
        <f t="shared" si="17"/>
        <v>2594880</v>
      </c>
      <c r="J26" s="46" t="s">
        <v>62</v>
      </c>
      <c r="K26" s="47" t="s">
        <v>75</v>
      </c>
      <c r="L26" s="47" t="s">
        <v>60</v>
      </c>
      <c r="M26" s="35"/>
      <c r="N26" s="48">
        <f t="shared" si="18"/>
        <v>45047</v>
      </c>
      <c r="O26" s="49">
        <v>0.21429000000000001</v>
      </c>
      <c r="P26" s="50">
        <v>0.11868000000000001</v>
      </c>
      <c r="Q26" s="51">
        <f t="shared" si="19"/>
        <v>210484.55450999999</v>
      </c>
      <c r="R26" s="49">
        <v>0.21429000000000001</v>
      </c>
      <c r="S26" s="50">
        <v>0.11868000000000001</v>
      </c>
      <c r="T26" s="51">
        <f t="shared" si="20"/>
        <v>3035.0438399999998</v>
      </c>
      <c r="U26" s="49">
        <v>0.20347000000000001</v>
      </c>
      <c r="V26" s="50">
        <v>0.11868000000000001</v>
      </c>
      <c r="W26" s="51">
        <f t="shared" si="21"/>
        <v>30663.879550000001</v>
      </c>
      <c r="X26" s="52">
        <f t="shared" si="22"/>
        <v>244183.4779</v>
      </c>
      <c r="Y26" s="52">
        <f t="shared" si="23"/>
        <v>518.85246288003771</v>
      </c>
    </row>
    <row r="27" spans="1:25" s="42" customFormat="1" x14ac:dyDescent="0.25">
      <c r="A27" s="43">
        <v>45017</v>
      </c>
      <c r="B27" s="44">
        <v>4279</v>
      </c>
      <c r="C27" s="44">
        <v>2058810</v>
      </c>
      <c r="D27" s="44">
        <v>192</v>
      </c>
      <c r="E27" s="44">
        <v>32732</v>
      </c>
      <c r="F27" s="44">
        <v>211</v>
      </c>
      <c r="G27" s="44">
        <v>365954</v>
      </c>
      <c r="H27" s="45">
        <f t="shared" si="16"/>
        <v>4682</v>
      </c>
      <c r="I27" s="45">
        <f t="shared" si="17"/>
        <v>2457496</v>
      </c>
      <c r="J27" s="46" t="s">
        <v>62</v>
      </c>
      <c r="K27" s="47" t="s">
        <v>74</v>
      </c>
      <c r="L27" s="47" t="s">
        <v>60</v>
      </c>
      <c r="M27" s="35"/>
      <c r="N27" s="48">
        <f t="shared" si="18"/>
        <v>45017</v>
      </c>
      <c r="O27" s="49">
        <v>0.21429000000000001</v>
      </c>
      <c r="P27" s="50">
        <v>0.1174</v>
      </c>
      <c r="Q27" s="51">
        <f t="shared" si="19"/>
        <v>199478.10090000002</v>
      </c>
      <c r="R27" s="49">
        <v>0.21429000000000001</v>
      </c>
      <c r="S27" s="50">
        <v>0.1174</v>
      </c>
      <c r="T27" s="51">
        <f t="shared" si="20"/>
        <v>3171.4034799999999</v>
      </c>
      <c r="U27" s="49">
        <v>0.20347000000000001</v>
      </c>
      <c r="V27" s="50">
        <v>0.1174</v>
      </c>
      <c r="W27" s="51">
        <f t="shared" si="21"/>
        <v>31497.660780000002</v>
      </c>
      <c r="X27" s="52">
        <f t="shared" si="22"/>
        <v>234147.16516000003</v>
      </c>
      <c r="Y27" s="52">
        <f t="shared" si="23"/>
        <v>481.14279037158212</v>
      </c>
    </row>
    <row r="28" spans="1:25" s="42" customFormat="1" x14ac:dyDescent="0.25">
      <c r="A28" s="43">
        <v>44986</v>
      </c>
      <c r="B28" s="44">
        <v>4293</v>
      </c>
      <c r="C28" s="44">
        <v>2172781</v>
      </c>
      <c r="D28" s="44">
        <v>188</v>
      </c>
      <c r="E28" s="44">
        <v>37796</v>
      </c>
      <c r="F28" s="44">
        <v>210</v>
      </c>
      <c r="G28" s="44">
        <v>355360</v>
      </c>
      <c r="H28" s="45">
        <f t="shared" si="16"/>
        <v>4691</v>
      </c>
      <c r="I28" s="45">
        <f t="shared" si="17"/>
        <v>2565937</v>
      </c>
      <c r="J28" s="46" t="s">
        <v>62</v>
      </c>
      <c r="K28" s="47" t="s">
        <v>74</v>
      </c>
      <c r="L28" s="47" t="s">
        <v>60</v>
      </c>
      <c r="M28" s="35"/>
      <c r="N28" s="48">
        <f t="shared" si="18"/>
        <v>44986</v>
      </c>
      <c r="O28" s="49">
        <v>0.21429000000000001</v>
      </c>
      <c r="P28" s="50">
        <v>0.1174</v>
      </c>
      <c r="Q28" s="51">
        <f t="shared" si="19"/>
        <v>210520.75109000001</v>
      </c>
      <c r="R28" s="49">
        <v>0.21429000000000001</v>
      </c>
      <c r="S28" s="50">
        <v>0.1174</v>
      </c>
      <c r="T28" s="51">
        <f t="shared" si="20"/>
        <v>3662.0544400000003</v>
      </c>
      <c r="U28" s="49">
        <v>0.20347000000000001</v>
      </c>
      <c r="V28" s="50">
        <v>0.1174</v>
      </c>
      <c r="W28" s="51">
        <f t="shared" si="21"/>
        <v>30585.835200000001</v>
      </c>
      <c r="X28" s="52">
        <f t="shared" si="22"/>
        <v>244768.64073000001</v>
      </c>
      <c r="Y28" s="52">
        <f t="shared" si="23"/>
        <v>506.12182622874445</v>
      </c>
    </row>
    <row r="29" spans="1:25" s="42" customFormat="1" x14ac:dyDescent="0.25">
      <c r="A29" s="43">
        <v>44958</v>
      </c>
      <c r="B29" s="44">
        <v>4324</v>
      </c>
      <c r="C29" s="44">
        <v>2618073</v>
      </c>
      <c r="D29" s="44">
        <v>192</v>
      </c>
      <c r="E29" s="44">
        <v>50230</v>
      </c>
      <c r="F29" s="44">
        <v>213</v>
      </c>
      <c r="G29" s="44">
        <v>395238</v>
      </c>
      <c r="H29" s="45">
        <f t="shared" si="16"/>
        <v>4729</v>
      </c>
      <c r="I29" s="45">
        <f t="shared" si="17"/>
        <v>3063541</v>
      </c>
      <c r="J29" s="46" t="s">
        <v>62</v>
      </c>
      <c r="K29" s="47" t="s">
        <v>74</v>
      </c>
      <c r="L29" s="47" t="s">
        <v>60</v>
      </c>
      <c r="M29" s="35"/>
      <c r="N29" s="48">
        <f t="shared" si="18"/>
        <v>44958</v>
      </c>
      <c r="O29" s="49">
        <v>0.21429000000000001</v>
      </c>
      <c r="P29" s="50">
        <v>0.1174</v>
      </c>
      <c r="Q29" s="51">
        <f t="shared" si="19"/>
        <v>253665.09297</v>
      </c>
      <c r="R29" s="49">
        <v>0.21429000000000001</v>
      </c>
      <c r="S29" s="50">
        <v>0.1174</v>
      </c>
      <c r="T29" s="51">
        <f t="shared" si="20"/>
        <v>4866.7847000000002</v>
      </c>
      <c r="U29" s="49">
        <v>0.20347000000000001</v>
      </c>
      <c r="V29" s="50">
        <v>0.1174</v>
      </c>
      <c r="W29" s="51">
        <f t="shared" si="21"/>
        <v>34018.134660000003</v>
      </c>
      <c r="X29" s="52">
        <f t="shared" si="22"/>
        <v>292550.01233</v>
      </c>
      <c r="Y29" s="52">
        <f t="shared" si="23"/>
        <v>605.47479185938948</v>
      </c>
    </row>
    <row r="30" spans="1:25" s="42" customFormat="1" x14ac:dyDescent="0.25">
      <c r="A30" s="43">
        <v>44927</v>
      </c>
      <c r="B30" s="44">
        <v>4290</v>
      </c>
      <c r="C30" s="44">
        <v>2878437</v>
      </c>
      <c r="D30" s="44">
        <v>181</v>
      </c>
      <c r="E30" s="44">
        <v>51209</v>
      </c>
      <c r="F30" s="44">
        <v>213</v>
      </c>
      <c r="G30" s="44">
        <v>425591</v>
      </c>
      <c r="H30" s="45">
        <f t="shared" si="16"/>
        <v>4684</v>
      </c>
      <c r="I30" s="45">
        <f t="shared" si="17"/>
        <v>3355237</v>
      </c>
      <c r="J30" s="46" t="s">
        <v>62</v>
      </c>
      <c r="K30" s="47" t="s">
        <v>74</v>
      </c>
      <c r="L30" s="47" t="s">
        <v>60</v>
      </c>
      <c r="M30" s="35"/>
      <c r="N30" s="48">
        <f t="shared" si="18"/>
        <v>44927</v>
      </c>
      <c r="O30" s="49">
        <v>0.21429000000000001</v>
      </c>
      <c r="P30" s="50">
        <v>0.1174</v>
      </c>
      <c r="Q30" s="51">
        <f t="shared" si="19"/>
        <v>278891.76092999999</v>
      </c>
      <c r="R30" s="49">
        <v>0.21429000000000001</v>
      </c>
      <c r="S30" s="50">
        <v>0.1174</v>
      </c>
      <c r="T30" s="51">
        <f t="shared" si="20"/>
        <v>4961.6400100000001</v>
      </c>
      <c r="U30" s="49">
        <v>0.20347000000000001</v>
      </c>
      <c r="V30" s="50">
        <v>0.1174</v>
      </c>
      <c r="W30" s="51">
        <f t="shared" si="21"/>
        <v>36630.61737</v>
      </c>
      <c r="X30" s="52">
        <f t="shared" si="22"/>
        <v>320484.01831000001</v>
      </c>
      <c r="Y30" s="52">
        <f t="shared" si="23"/>
        <v>670.96433566433564</v>
      </c>
    </row>
    <row r="31" spans="1:25" s="42" customFormat="1" x14ac:dyDescent="0.25">
      <c r="A31" s="43">
        <v>44896</v>
      </c>
      <c r="B31" s="44">
        <v>4307</v>
      </c>
      <c r="C31" s="44">
        <v>3267086</v>
      </c>
      <c r="D31" s="44">
        <v>188</v>
      </c>
      <c r="E31" s="44">
        <v>52875</v>
      </c>
      <c r="F31" s="44">
        <v>217</v>
      </c>
      <c r="G31" s="44">
        <v>424264</v>
      </c>
      <c r="H31" s="45">
        <f t="shared" ref="H31" si="24">F31+D31+B31</f>
        <v>4712</v>
      </c>
      <c r="I31" s="45">
        <f t="shared" ref="I31" si="25">G31+E31+C31</f>
        <v>3744225</v>
      </c>
      <c r="J31" s="46" t="s">
        <v>62</v>
      </c>
      <c r="K31" s="47" t="s">
        <v>74</v>
      </c>
      <c r="L31" s="47" t="s">
        <v>60</v>
      </c>
      <c r="M31" s="35"/>
      <c r="N31" s="48">
        <f t="shared" ref="N31" si="26">A31</f>
        <v>44896</v>
      </c>
      <c r="O31" s="49">
        <v>0.17859</v>
      </c>
      <c r="P31" s="50">
        <v>0.1174</v>
      </c>
      <c r="Q31" s="51">
        <f t="shared" ref="Q31" si="27">(O31-P31)*C31</f>
        <v>199912.99233999997</v>
      </c>
      <c r="R31" s="49">
        <v>0.17859</v>
      </c>
      <c r="S31" s="50">
        <v>0.1174</v>
      </c>
      <c r="T31" s="51">
        <f t="shared" ref="T31" si="28">(R31-S31)*E31</f>
        <v>3235.4212499999999</v>
      </c>
      <c r="U31" s="49">
        <v>0.16994000000000001</v>
      </c>
      <c r="V31" s="50">
        <v>0.1174</v>
      </c>
      <c r="W31" s="51">
        <f t="shared" ref="W31" si="29">(U31-V31)*G31</f>
        <v>22290.830560000002</v>
      </c>
      <c r="X31" s="52">
        <f t="shared" ref="X31" si="30">W31+T31+Q31</f>
        <v>225439.24414999998</v>
      </c>
      <c r="Y31" s="52">
        <f t="shared" ref="Y31" si="31">IFERROR(C31/B31,0)</f>
        <v>758.55258880891574</v>
      </c>
    </row>
    <row r="32" spans="1:25" s="42" customFormat="1" x14ac:dyDescent="0.25">
      <c r="A32" s="43">
        <v>44866</v>
      </c>
      <c r="B32" s="44">
        <v>4336</v>
      </c>
      <c r="C32" s="44">
        <v>2811610</v>
      </c>
      <c r="D32" s="44">
        <v>184</v>
      </c>
      <c r="E32" s="44">
        <v>45535</v>
      </c>
      <c r="F32" s="44">
        <v>221</v>
      </c>
      <c r="G32" s="44">
        <v>383568</v>
      </c>
      <c r="H32" s="45">
        <f t="shared" ref="H32:H42" si="32">F32+D32+B32</f>
        <v>4741</v>
      </c>
      <c r="I32" s="45">
        <f t="shared" ref="I32:I42" si="33">G32+E32+C32</f>
        <v>3240713</v>
      </c>
      <c r="J32" s="46" t="s">
        <v>62</v>
      </c>
      <c r="K32" s="47" t="s">
        <v>66</v>
      </c>
      <c r="L32" s="47" t="s">
        <v>60</v>
      </c>
      <c r="M32" s="35"/>
      <c r="N32" s="48">
        <f t="shared" ref="N32:N42" si="34">A32</f>
        <v>44866</v>
      </c>
      <c r="O32" s="49">
        <v>0.13436000000000001</v>
      </c>
      <c r="P32" s="50">
        <v>0.11210000000000001</v>
      </c>
      <c r="Q32" s="51">
        <f t="shared" ref="Q32:Q42" si="35">(O32-P32)*C32</f>
        <v>62586.438600000009</v>
      </c>
      <c r="R32" s="49">
        <v>0.13436000000000001</v>
      </c>
      <c r="S32" s="50">
        <v>0.11210000000000001</v>
      </c>
      <c r="T32" s="51">
        <f t="shared" ref="T32:T42" si="36">(R32-S32)*E32</f>
        <v>1013.6091000000001</v>
      </c>
      <c r="U32" s="49">
        <v>0.13275999999999999</v>
      </c>
      <c r="V32" s="50">
        <v>0.11210000000000001</v>
      </c>
      <c r="W32" s="51">
        <f t="shared" ref="W32:W42" si="37">(U32-V32)*G32</f>
        <v>7924.5148799999943</v>
      </c>
      <c r="X32" s="52">
        <f t="shared" ref="X32:X42" si="38">W32+T32+Q32</f>
        <v>71524.562579999998</v>
      </c>
      <c r="Y32" s="52">
        <f t="shared" ref="Y32:Y42" si="39">IFERROR(C32/B32,0)</f>
        <v>648.43404059040586</v>
      </c>
    </row>
    <row r="33" spans="1:25" s="42" customFormat="1" x14ac:dyDescent="0.25">
      <c r="A33" s="43">
        <v>44835</v>
      </c>
      <c r="B33" s="44">
        <v>4378</v>
      </c>
      <c r="C33" s="44">
        <v>2289627</v>
      </c>
      <c r="D33" s="44">
        <v>189</v>
      </c>
      <c r="E33" s="44">
        <v>36573</v>
      </c>
      <c r="F33" s="44">
        <v>223</v>
      </c>
      <c r="G33" s="44">
        <v>383832</v>
      </c>
      <c r="H33" s="45">
        <f t="shared" si="32"/>
        <v>4790</v>
      </c>
      <c r="I33" s="45">
        <f t="shared" si="33"/>
        <v>2710032</v>
      </c>
      <c r="J33" s="46" t="s">
        <v>62</v>
      </c>
      <c r="K33" s="47" t="s">
        <v>66</v>
      </c>
      <c r="L33" s="47" t="s">
        <v>60</v>
      </c>
      <c r="M33" s="35"/>
      <c r="N33" s="48">
        <f t="shared" si="34"/>
        <v>44835</v>
      </c>
      <c r="O33" s="49">
        <v>0.13436000000000001</v>
      </c>
      <c r="P33" s="50">
        <v>0.11210000000000001</v>
      </c>
      <c r="Q33" s="51">
        <f t="shared" si="35"/>
        <v>50967.097020000001</v>
      </c>
      <c r="R33" s="49">
        <v>0.13436000000000001</v>
      </c>
      <c r="S33" s="50">
        <v>0.11210000000000001</v>
      </c>
      <c r="T33" s="51">
        <f t="shared" si="36"/>
        <v>814.11498000000006</v>
      </c>
      <c r="U33" s="49">
        <v>0.13275999999999999</v>
      </c>
      <c r="V33" s="50">
        <v>0.11210000000000001</v>
      </c>
      <c r="W33" s="51">
        <f t="shared" si="37"/>
        <v>7929.9691199999934</v>
      </c>
      <c r="X33" s="52">
        <f t="shared" si="38"/>
        <v>59711.181119999994</v>
      </c>
      <c r="Y33" s="52">
        <f t="shared" si="39"/>
        <v>522.98469620831429</v>
      </c>
    </row>
    <row r="34" spans="1:25" s="42" customFormat="1" x14ac:dyDescent="0.25">
      <c r="A34" s="43">
        <v>44805</v>
      </c>
      <c r="B34" s="44">
        <v>4409</v>
      </c>
      <c r="C34" s="44">
        <v>2194374</v>
      </c>
      <c r="D34" s="44">
        <v>183</v>
      </c>
      <c r="E34" s="44">
        <v>29393</v>
      </c>
      <c r="F34" s="44">
        <v>221</v>
      </c>
      <c r="G34" s="44">
        <v>383052</v>
      </c>
      <c r="H34" s="45">
        <f t="shared" si="32"/>
        <v>4813</v>
      </c>
      <c r="I34" s="45">
        <f t="shared" si="33"/>
        <v>2606819</v>
      </c>
      <c r="J34" s="46" t="s">
        <v>62</v>
      </c>
      <c r="K34" s="47" t="s">
        <v>66</v>
      </c>
      <c r="L34" s="47" t="s">
        <v>60</v>
      </c>
      <c r="M34" s="35"/>
      <c r="N34" s="48">
        <f t="shared" si="34"/>
        <v>44805</v>
      </c>
      <c r="O34" s="49">
        <v>0.13436000000000001</v>
      </c>
      <c r="P34" s="50">
        <v>0.11210000000000001</v>
      </c>
      <c r="Q34" s="51">
        <f t="shared" si="35"/>
        <v>48846.765240000008</v>
      </c>
      <c r="R34" s="49">
        <v>0.13436000000000001</v>
      </c>
      <c r="S34" s="50">
        <v>0.11210000000000001</v>
      </c>
      <c r="T34" s="51">
        <f t="shared" si="36"/>
        <v>654.28818000000001</v>
      </c>
      <c r="U34" s="49">
        <v>0.13275999999999999</v>
      </c>
      <c r="V34" s="50">
        <v>0.11210000000000001</v>
      </c>
      <c r="W34" s="51">
        <f t="shared" si="37"/>
        <v>7913.854319999994</v>
      </c>
      <c r="X34" s="52">
        <f t="shared" si="38"/>
        <v>57414.907740000002</v>
      </c>
      <c r="Y34" s="52">
        <f t="shared" si="39"/>
        <v>497.70333408936267</v>
      </c>
    </row>
    <row r="35" spans="1:25" s="42" customFormat="1" x14ac:dyDescent="0.25">
      <c r="A35" s="43">
        <v>44774</v>
      </c>
      <c r="B35" s="44">
        <v>4455</v>
      </c>
      <c r="C35" s="44">
        <v>2745502</v>
      </c>
      <c r="D35" s="44">
        <v>190</v>
      </c>
      <c r="E35" s="44">
        <v>34744</v>
      </c>
      <c r="F35" s="44">
        <v>225</v>
      </c>
      <c r="G35" s="44">
        <v>448109</v>
      </c>
      <c r="H35" s="45">
        <f t="shared" si="32"/>
        <v>4870</v>
      </c>
      <c r="I35" s="45">
        <f t="shared" si="33"/>
        <v>3228355</v>
      </c>
      <c r="J35" s="46" t="s">
        <v>62</v>
      </c>
      <c r="K35" s="47" t="s">
        <v>66</v>
      </c>
      <c r="L35" s="47" t="s">
        <v>60</v>
      </c>
      <c r="M35" s="35"/>
      <c r="N35" s="48">
        <f t="shared" si="34"/>
        <v>44774</v>
      </c>
      <c r="O35" s="49">
        <v>0.13436000000000001</v>
      </c>
      <c r="P35" s="50">
        <v>0.11210000000000001</v>
      </c>
      <c r="Q35" s="51">
        <f t="shared" si="35"/>
        <v>61114.874520000005</v>
      </c>
      <c r="R35" s="49">
        <v>0.13436000000000001</v>
      </c>
      <c r="S35" s="50">
        <v>0.11210000000000001</v>
      </c>
      <c r="T35" s="51">
        <f t="shared" si="36"/>
        <v>773.40144000000009</v>
      </c>
      <c r="U35" s="49">
        <v>0.13275999999999999</v>
      </c>
      <c r="V35" s="50">
        <v>0.11210000000000001</v>
      </c>
      <c r="W35" s="51">
        <f t="shared" si="37"/>
        <v>9257.9319399999931</v>
      </c>
      <c r="X35" s="52">
        <f t="shared" si="38"/>
        <v>71146.207899999994</v>
      </c>
      <c r="Y35" s="52">
        <f t="shared" si="39"/>
        <v>616.27429854096522</v>
      </c>
    </row>
    <row r="36" spans="1:25" s="42" customFormat="1" x14ac:dyDescent="0.25">
      <c r="A36" s="43">
        <v>44743</v>
      </c>
      <c r="B36" s="44">
        <v>4438</v>
      </c>
      <c r="C36" s="44">
        <v>3786780</v>
      </c>
      <c r="D36" s="44">
        <v>170</v>
      </c>
      <c r="E36" s="44">
        <v>42077</v>
      </c>
      <c r="F36" s="44">
        <v>211</v>
      </c>
      <c r="G36" s="44">
        <v>521904</v>
      </c>
      <c r="H36" s="45">
        <f t="shared" si="32"/>
        <v>4819</v>
      </c>
      <c r="I36" s="45">
        <f t="shared" si="33"/>
        <v>4350761</v>
      </c>
      <c r="J36" s="46" t="s">
        <v>62</v>
      </c>
      <c r="K36" s="47" t="s">
        <v>66</v>
      </c>
      <c r="L36" s="47" t="s">
        <v>60</v>
      </c>
      <c r="M36" s="35"/>
      <c r="N36" s="48">
        <f t="shared" si="34"/>
        <v>44743</v>
      </c>
      <c r="O36" s="49">
        <v>0.13436000000000001</v>
      </c>
      <c r="P36" s="50">
        <v>0.11210000000000001</v>
      </c>
      <c r="Q36" s="51">
        <f t="shared" si="35"/>
        <v>84293.722800000003</v>
      </c>
      <c r="R36" s="49">
        <v>0.13436000000000001</v>
      </c>
      <c r="S36" s="50">
        <v>0.11210000000000001</v>
      </c>
      <c r="T36" s="51">
        <f t="shared" si="36"/>
        <v>936.63402000000008</v>
      </c>
      <c r="U36" s="49">
        <v>0.13275999999999999</v>
      </c>
      <c r="V36" s="50">
        <v>0.11210000000000001</v>
      </c>
      <c r="W36" s="51">
        <f t="shared" si="37"/>
        <v>10782.536639999991</v>
      </c>
      <c r="X36" s="52">
        <f t="shared" si="38"/>
        <v>96012.893459999992</v>
      </c>
      <c r="Y36" s="52">
        <f t="shared" si="39"/>
        <v>853.26273095989188</v>
      </c>
    </row>
    <row r="37" spans="1:25" s="42" customFormat="1" x14ac:dyDescent="0.25">
      <c r="A37" s="43">
        <v>44713</v>
      </c>
      <c r="B37" s="44">
        <v>4481</v>
      </c>
      <c r="C37" s="44">
        <v>3499778</v>
      </c>
      <c r="D37" s="44">
        <v>174</v>
      </c>
      <c r="E37" s="44">
        <v>38102</v>
      </c>
      <c r="F37" s="44">
        <v>212</v>
      </c>
      <c r="G37" s="44">
        <v>466739</v>
      </c>
      <c r="H37" s="45">
        <f t="shared" si="32"/>
        <v>4867</v>
      </c>
      <c r="I37" s="45">
        <f t="shared" si="33"/>
        <v>4004619</v>
      </c>
      <c r="J37" s="46" t="s">
        <v>62</v>
      </c>
      <c r="K37" s="47" t="s">
        <v>66</v>
      </c>
      <c r="L37" s="47" t="s">
        <v>60</v>
      </c>
      <c r="M37" s="35"/>
      <c r="N37" s="48">
        <f t="shared" si="34"/>
        <v>44713</v>
      </c>
      <c r="O37" s="49">
        <v>0.13436000000000001</v>
      </c>
      <c r="P37" s="50">
        <v>0.11210000000000001</v>
      </c>
      <c r="Q37" s="51">
        <f t="shared" si="35"/>
        <v>77905.058280000012</v>
      </c>
      <c r="R37" s="49">
        <v>0.13436000000000001</v>
      </c>
      <c r="S37" s="50">
        <v>0.11210000000000001</v>
      </c>
      <c r="T37" s="51">
        <f t="shared" si="36"/>
        <v>848.15052000000003</v>
      </c>
      <c r="U37" s="49">
        <v>0.13275999999999999</v>
      </c>
      <c r="V37" s="50">
        <v>0.11210000000000001</v>
      </c>
      <c r="W37" s="51">
        <f t="shared" si="37"/>
        <v>9642.8277399999934</v>
      </c>
      <c r="X37" s="52">
        <f t="shared" si="38"/>
        <v>88396.036540000001</v>
      </c>
      <c r="Y37" s="52">
        <f t="shared" si="39"/>
        <v>781.02611024324926</v>
      </c>
    </row>
    <row r="38" spans="1:25" s="42" customFormat="1" x14ac:dyDescent="0.25">
      <c r="A38" s="43">
        <v>44682</v>
      </c>
      <c r="B38" s="44">
        <v>4505</v>
      </c>
      <c r="C38" s="44">
        <v>2509922</v>
      </c>
      <c r="D38" s="44">
        <v>184</v>
      </c>
      <c r="E38" s="44">
        <v>30609</v>
      </c>
      <c r="F38" s="44">
        <v>213</v>
      </c>
      <c r="G38" s="44">
        <v>404870</v>
      </c>
      <c r="H38" s="45">
        <f t="shared" si="32"/>
        <v>4902</v>
      </c>
      <c r="I38" s="45">
        <f t="shared" si="33"/>
        <v>2945401</v>
      </c>
      <c r="J38" s="46" t="s">
        <v>62</v>
      </c>
      <c r="K38" s="47" t="s">
        <v>66</v>
      </c>
      <c r="L38" s="47" t="s">
        <v>60</v>
      </c>
      <c r="M38" s="35"/>
      <c r="N38" s="48">
        <f t="shared" si="34"/>
        <v>44682</v>
      </c>
      <c r="O38" s="49">
        <v>0.15298</v>
      </c>
      <c r="P38" s="50">
        <v>0.11210000000000001</v>
      </c>
      <c r="Q38" s="51">
        <f t="shared" si="35"/>
        <v>102605.61136</v>
      </c>
      <c r="R38" s="49">
        <v>0.15298</v>
      </c>
      <c r="S38" s="50">
        <v>0.11210000000000001</v>
      </c>
      <c r="T38" s="51">
        <f t="shared" si="36"/>
        <v>1251.29592</v>
      </c>
      <c r="U38" s="49">
        <v>0.14080999999999999</v>
      </c>
      <c r="V38" s="50">
        <v>0.11210000000000001</v>
      </c>
      <c r="W38" s="51">
        <f t="shared" si="37"/>
        <v>11623.817699999994</v>
      </c>
      <c r="X38" s="52">
        <f t="shared" si="38"/>
        <v>115480.72497999998</v>
      </c>
      <c r="Y38" s="52">
        <f t="shared" si="39"/>
        <v>557.14139844617091</v>
      </c>
    </row>
    <row r="39" spans="1:25" s="42" customFormat="1" x14ac:dyDescent="0.25">
      <c r="A39" s="43">
        <v>44652</v>
      </c>
      <c r="B39" s="44">
        <v>4528</v>
      </c>
      <c r="C39" s="44">
        <v>2470326</v>
      </c>
      <c r="D39" s="44">
        <v>177</v>
      </c>
      <c r="E39" s="44">
        <v>32528</v>
      </c>
      <c r="F39" s="44">
        <v>216</v>
      </c>
      <c r="G39" s="44">
        <v>401362</v>
      </c>
      <c r="H39" s="45">
        <f t="shared" si="32"/>
        <v>4921</v>
      </c>
      <c r="I39" s="45">
        <f t="shared" si="33"/>
        <v>2904216</v>
      </c>
      <c r="J39" s="46" t="s">
        <v>62</v>
      </c>
      <c r="K39" s="47" t="s">
        <v>66</v>
      </c>
      <c r="L39" s="47" t="s">
        <v>60</v>
      </c>
      <c r="M39" s="35"/>
      <c r="N39" s="48">
        <f t="shared" si="34"/>
        <v>44652</v>
      </c>
      <c r="O39" s="49">
        <v>0.15298</v>
      </c>
      <c r="P39" s="50">
        <v>0.11210000000000001</v>
      </c>
      <c r="Q39" s="51">
        <f t="shared" si="35"/>
        <v>100986.92688</v>
      </c>
      <c r="R39" s="49">
        <v>0.15298</v>
      </c>
      <c r="S39" s="50">
        <v>0.11210000000000001</v>
      </c>
      <c r="T39" s="51">
        <f t="shared" si="36"/>
        <v>1329.7446399999999</v>
      </c>
      <c r="U39" s="49">
        <v>0.14080999999999999</v>
      </c>
      <c r="V39" s="50">
        <v>0.11210000000000001</v>
      </c>
      <c r="W39" s="51">
        <f t="shared" si="37"/>
        <v>11523.103019999995</v>
      </c>
      <c r="X39" s="52">
        <f t="shared" si="38"/>
        <v>113839.77454</v>
      </c>
      <c r="Y39" s="52">
        <f t="shared" si="39"/>
        <v>545.56669611307416</v>
      </c>
    </row>
    <row r="40" spans="1:25" s="42" customFormat="1" x14ac:dyDescent="0.25">
      <c r="A40" s="43">
        <v>44621</v>
      </c>
      <c r="B40" s="44">
        <v>4379</v>
      </c>
      <c r="C40" s="44">
        <v>2219690</v>
      </c>
      <c r="D40" s="44">
        <v>188</v>
      </c>
      <c r="E40" s="44">
        <v>34070</v>
      </c>
      <c r="F40" s="44">
        <v>218</v>
      </c>
      <c r="G40" s="44">
        <v>360711</v>
      </c>
      <c r="H40" s="45">
        <f t="shared" si="32"/>
        <v>4785</v>
      </c>
      <c r="I40" s="45">
        <f t="shared" si="33"/>
        <v>2614471</v>
      </c>
      <c r="J40" s="46" t="s">
        <v>62</v>
      </c>
      <c r="K40" s="47" t="s">
        <v>66</v>
      </c>
      <c r="L40" s="47" t="s">
        <v>60</v>
      </c>
      <c r="M40" s="35"/>
      <c r="N40" s="48">
        <f t="shared" si="34"/>
        <v>44621</v>
      </c>
      <c r="O40" s="49">
        <v>0.15298</v>
      </c>
      <c r="P40" s="50">
        <v>0.11210000000000001</v>
      </c>
      <c r="Q40" s="51">
        <f t="shared" si="35"/>
        <v>90740.927200000006</v>
      </c>
      <c r="R40" s="49">
        <v>0.15298</v>
      </c>
      <c r="S40" s="50">
        <v>0.11210000000000001</v>
      </c>
      <c r="T40" s="51">
        <f t="shared" si="36"/>
        <v>1392.7816</v>
      </c>
      <c r="U40" s="49">
        <v>0.14080999999999999</v>
      </c>
      <c r="V40" s="50">
        <v>0.11210000000000001</v>
      </c>
      <c r="W40" s="51">
        <f t="shared" si="37"/>
        <v>10356.012809999995</v>
      </c>
      <c r="X40" s="52">
        <f t="shared" si="38"/>
        <v>102489.72161000001</v>
      </c>
      <c r="Y40" s="52">
        <f t="shared" si="39"/>
        <v>506.8942680977392</v>
      </c>
    </row>
    <row r="41" spans="1:25" s="42" customFormat="1" x14ac:dyDescent="0.25">
      <c r="A41" s="43">
        <v>44593</v>
      </c>
      <c r="B41" s="44">
        <v>4409</v>
      </c>
      <c r="C41" s="44">
        <v>2640865</v>
      </c>
      <c r="D41" s="44">
        <v>184</v>
      </c>
      <c r="E41" s="44">
        <v>47992</v>
      </c>
      <c r="F41" s="44">
        <v>220</v>
      </c>
      <c r="G41" s="44">
        <v>410335</v>
      </c>
      <c r="H41" s="45">
        <f t="shared" si="32"/>
        <v>4813</v>
      </c>
      <c r="I41" s="45">
        <f t="shared" si="33"/>
        <v>3099192</v>
      </c>
      <c r="J41" s="46" t="s">
        <v>62</v>
      </c>
      <c r="K41" s="47" t="s">
        <v>66</v>
      </c>
      <c r="L41" s="47" t="s">
        <v>60</v>
      </c>
      <c r="M41" s="35"/>
      <c r="N41" s="48">
        <f t="shared" si="34"/>
        <v>44593</v>
      </c>
      <c r="O41" s="49">
        <v>0.15298</v>
      </c>
      <c r="P41" s="50">
        <v>0.11210000000000001</v>
      </c>
      <c r="Q41" s="51">
        <f t="shared" si="35"/>
        <v>107958.5612</v>
      </c>
      <c r="R41" s="49">
        <v>0.15298</v>
      </c>
      <c r="S41" s="50">
        <v>0.11210000000000001</v>
      </c>
      <c r="T41" s="51">
        <f t="shared" si="36"/>
        <v>1961.9129599999999</v>
      </c>
      <c r="U41" s="49">
        <v>0.14080999999999999</v>
      </c>
      <c r="V41" s="50">
        <v>0.11210000000000001</v>
      </c>
      <c r="W41" s="51">
        <f t="shared" si="37"/>
        <v>11780.717849999994</v>
      </c>
      <c r="X41" s="52">
        <f t="shared" si="38"/>
        <v>121701.19200999998</v>
      </c>
      <c r="Y41" s="52">
        <f t="shared" si="39"/>
        <v>598.97142209117715</v>
      </c>
    </row>
    <row r="42" spans="1:25" s="42" customFormat="1" x14ac:dyDescent="0.25">
      <c r="A42" s="43">
        <v>44562</v>
      </c>
      <c r="B42" s="44">
        <v>4432</v>
      </c>
      <c r="C42" s="44">
        <v>3133764</v>
      </c>
      <c r="D42" s="44">
        <v>187</v>
      </c>
      <c r="E42" s="44">
        <v>59833</v>
      </c>
      <c r="F42" s="44">
        <v>222</v>
      </c>
      <c r="G42" s="44">
        <v>457630</v>
      </c>
      <c r="H42" s="45">
        <f t="shared" si="32"/>
        <v>4841</v>
      </c>
      <c r="I42" s="45">
        <f t="shared" si="33"/>
        <v>3651227</v>
      </c>
      <c r="J42" s="46" t="s">
        <v>62</v>
      </c>
      <c r="K42" s="47" t="s">
        <v>66</v>
      </c>
      <c r="L42" s="47" t="s">
        <v>60</v>
      </c>
      <c r="M42" s="35"/>
      <c r="N42" s="48">
        <f t="shared" si="34"/>
        <v>44562</v>
      </c>
      <c r="O42" s="49">
        <v>0.15298</v>
      </c>
      <c r="P42" s="50">
        <v>0.11210000000000001</v>
      </c>
      <c r="Q42" s="51">
        <f t="shared" si="35"/>
        <v>128108.27232</v>
      </c>
      <c r="R42" s="49">
        <v>0.15298</v>
      </c>
      <c r="S42" s="50">
        <v>0.11210000000000001</v>
      </c>
      <c r="T42" s="51">
        <f t="shared" si="36"/>
        <v>2445.9730399999999</v>
      </c>
      <c r="U42" s="49">
        <v>0.14080999999999999</v>
      </c>
      <c r="V42" s="50">
        <v>0.11210000000000001</v>
      </c>
      <c r="W42" s="51">
        <f t="shared" si="37"/>
        <v>13138.557299999993</v>
      </c>
      <c r="X42" s="52">
        <f t="shared" si="38"/>
        <v>143692.80265999999</v>
      </c>
      <c r="Y42" s="52">
        <f t="shared" si="39"/>
        <v>707.07671480144404</v>
      </c>
    </row>
    <row r="43" spans="1:25" s="42" customFormat="1" x14ac:dyDescent="0.25">
      <c r="A43" s="43">
        <v>44531</v>
      </c>
      <c r="B43" s="44">
        <v>3802</v>
      </c>
      <c r="C43" s="44">
        <v>3136124</v>
      </c>
      <c r="D43" s="44">
        <v>146</v>
      </c>
      <c r="E43" s="44">
        <v>43286</v>
      </c>
      <c r="F43" s="44">
        <v>179</v>
      </c>
      <c r="G43" s="44">
        <v>340473</v>
      </c>
      <c r="H43" s="45">
        <f t="shared" ref="H43" si="40">F43+D43+B43</f>
        <v>4127</v>
      </c>
      <c r="I43" s="45">
        <f t="shared" ref="I43" si="41">G43+E43+C43</f>
        <v>3519883</v>
      </c>
      <c r="J43" s="46" t="s">
        <v>62</v>
      </c>
      <c r="K43" s="47" t="s">
        <v>66</v>
      </c>
      <c r="L43" s="47" t="s">
        <v>60</v>
      </c>
      <c r="M43" s="35"/>
      <c r="N43" s="48">
        <f t="shared" ref="N43" si="42">A43</f>
        <v>44531</v>
      </c>
      <c r="O43" s="49">
        <v>0.15298</v>
      </c>
      <c r="P43" s="50">
        <v>0.11210000000000001</v>
      </c>
      <c r="Q43" s="51">
        <f t="shared" ref="Q43" si="43">(O43-P43)*C43</f>
        <v>128204.74911999999</v>
      </c>
      <c r="R43" s="49">
        <v>0.15298</v>
      </c>
      <c r="S43" s="50">
        <v>0.11210000000000001</v>
      </c>
      <c r="T43" s="51">
        <f t="shared" ref="T43" si="44">(R43-S43)*E43</f>
        <v>1769.5316800000001</v>
      </c>
      <c r="U43" s="49">
        <v>0.14080999999999999</v>
      </c>
      <c r="V43" s="50">
        <v>0.11210000000000001</v>
      </c>
      <c r="W43" s="51">
        <f t="shared" ref="W43" si="45">(U43-V43)*G43</f>
        <v>9774.9798299999948</v>
      </c>
      <c r="X43" s="52">
        <f t="shared" ref="X43" si="46">W43+T43+Q43</f>
        <v>139749.26062999998</v>
      </c>
      <c r="Y43" s="52">
        <f t="shared" ref="Y43" si="47">IFERROR(C43/B43,0)</f>
        <v>824.86165176223039</v>
      </c>
    </row>
    <row r="44" spans="1:25" s="42" customFormat="1" x14ac:dyDescent="0.25">
      <c r="A44" s="43">
        <v>44501</v>
      </c>
      <c r="B44" s="44">
        <v>3828</v>
      </c>
      <c r="C44" s="44">
        <v>2722215</v>
      </c>
      <c r="D44" s="44">
        <v>149</v>
      </c>
      <c r="E44" s="44">
        <v>34362</v>
      </c>
      <c r="F44" s="44">
        <v>180</v>
      </c>
      <c r="G44" s="44">
        <v>330956</v>
      </c>
      <c r="H44" s="45">
        <f t="shared" ref="H44:H51" si="48">F44+D44+B44</f>
        <v>4157</v>
      </c>
      <c r="I44" s="45">
        <f t="shared" ref="I44:I51" si="49">G44+E44+C44</f>
        <v>3087533</v>
      </c>
      <c r="J44" s="46" t="s">
        <v>62</v>
      </c>
      <c r="K44" s="47" t="s">
        <v>66</v>
      </c>
      <c r="L44" s="47" t="s">
        <v>60</v>
      </c>
      <c r="M44" s="35"/>
      <c r="N44" s="48">
        <f t="shared" ref="N44:N54" si="50">A44</f>
        <v>44501</v>
      </c>
      <c r="O44" s="49">
        <v>9.554E-2</v>
      </c>
      <c r="P44" s="50">
        <v>0.11210000000000001</v>
      </c>
      <c r="Q44" s="51">
        <f t="shared" ref="Q44:Q54" si="51">(O44-P44)*C44</f>
        <v>-45079.880400000016</v>
      </c>
      <c r="R44" s="49">
        <v>9.554E-2</v>
      </c>
      <c r="S44" s="50">
        <v>0.11210000000000001</v>
      </c>
      <c r="T44" s="51">
        <f t="shared" ref="T44:T54" si="52">(R44-S44)*E44</f>
        <v>-569.03472000000022</v>
      </c>
      <c r="U44" s="49">
        <v>8.43E-2</v>
      </c>
      <c r="V44" s="50">
        <v>0.11210000000000001</v>
      </c>
      <c r="W44" s="51">
        <f t="shared" ref="W44:W54" si="53">(U44-V44)*G44</f>
        <v>-9200.5768000000025</v>
      </c>
      <c r="X44" s="52">
        <f t="shared" ref="X44:X54" si="54">W44+T44+Q44</f>
        <v>-54849.491920000015</v>
      </c>
      <c r="Y44" s="52">
        <f t="shared" ref="Y44:Y106" si="55">IFERROR(C44/B44,0)</f>
        <v>711.13244514106589</v>
      </c>
    </row>
    <row r="45" spans="1:25" s="42" customFormat="1" x14ac:dyDescent="0.25">
      <c r="A45" s="43">
        <f t="shared" ref="A45:A54" si="56">A46+30</f>
        <v>44484</v>
      </c>
      <c r="B45" s="44">
        <v>3860</v>
      </c>
      <c r="C45" s="44">
        <v>2237362</v>
      </c>
      <c r="D45" s="44">
        <v>142</v>
      </c>
      <c r="E45" s="44">
        <v>27919</v>
      </c>
      <c r="F45" s="44">
        <v>190</v>
      </c>
      <c r="G45" s="44">
        <v>291133</v>
      </c>
      <c r="H45" s="45">
        <f t="shared" si="48"/>
        <v>4192</v>
      </c>
      <c r="I45" s="45">
        <f t="shared" si="49"/>
        <v>2556414</v>
      </c>
      <c r="J45" s="46" t="s">
        <v>19</v>
      </c>
      <c r="K45" s="47" t="s">
        <v>39</v>
      </c>
      <c r="L45" s="47" t="s">
        <v>60</v>
      </c>
      <c r="M45" s="35"/>
      <c r="N45" s="48">
        <f t="shared" si="50"/>
        <v>44484</v>
      </c>
      <c r="O45" s="49">
        <v>9.554E-2</v>
      </c>
      <c r="P45" s="50">
        <v>0.10997999999999999</v>
      </c>
      <c r="Q45" s="51">
        <f t="shared" si="51"/>
        <v>-32307.507279999987</v>
      </c>
      <c r="R45" s="49">
        <v>9.554E-2</v>
      </c>
      <c r="S45" s="50">
        <v>0.10997999999999999</v>
      </c>
      <c r="T45" s="51">
        <f t="shared" si="52"/>
        <v>-403.15035999999986</v>
      </c>
      <c r="U45" s="49">
        <v>8.43E-2</v>
      </c>
      <c r="V45" s="50">
        <v>0.10997999999999999</v>
      </c>
      <c r="W45" s="51">
        <f t="shared" si="53"/>
        <v>-7476.2954399999981</v>
      </c>
      <c r="X45" s="52">
        <f t="shared" si="54"/>
        <v>-40186.953079999985</v>
      </c>
      <c r="Y45" s="52">
        <f t="shared" si="55"/>
        <v>579.62746113989635</v>
      </c>
    </row>
    <row r="46" spans="1:25" s="42" customFormat="1" x14ac:dyDescent="0.25">
      <c r="A46" s="43">
        <f t="shared" si="56"/>
        <v>44454</v>
      </c>
      <c r="B46" s="44">
        <v>3897</v>
      </c>
      <c r="C46" s="44">
        <v>2022516</v>
      </c>
      <c r="D46" s="44">
        <v>145</v>
      </c>
      <c r="E46" s="44">
        <v>30309</v>
      </c>
      <c r="F46" s="44">
        <v>191</v>
      </c>
      <c r="G46" s="44">
        <v>298821</v>
      </c>
      <c r="H46" s="45">
        <f t="shared" si="48"/>
        <v>4233</v>
      </c>
      <c r="I46" s="45">
        <f t="shared" si="49"/>
        <v>2351646</v>
      </c>
      <c r="J46" s="46" t="s">
        <v>19</v>
      </c>
      <c r="K46" s="47" t="s">
        <v>39</v>
      </c>
      <c r="L46" s="47" t="s">
        <v>60</v>
      </c>
      <c r="M46" s="35"/>
      <c r="N46" s="48">
        <f t="shared" si="50"/>
        <v>44454</v>
      </c>
      <c r="O46" s="49">
        <v>9.554E-2</v>
      </c>
      <c r="P46" s="50">
        <v>0.10997999999999999</v>
      </c>
      <c r="Q46" s="51">
        <f t="shared" si="51"/>
        <v>-29205.131039999989</v>
      </c>
      <c r="R46" s="49">
        <v>9.554E-2</v>
      </c>
      <c r="S46" s="50">
        <v>0.10997999999999999</v>
      </c>
      <c r="T46" s="51">
        <f t="shared" si="52"/>
        <v>-437.66195999999985</v>
      </c>
      <c r="U46" s="49">
        <v>8.43E-2</v>
      </c>
      <c r="V46" s="50">
        <v>0.10997999999999999</v>
      </c>
      <c r="W46" s="51">
        <f t="shared" si="53"/>
        <v>-7673.7232799999983</v>
      </c>
      <c r="X46" s="52">
        <f t="shared" si="54"/>
        <v>-37316.516279999989</v>
      </c>
      <c r="Y46" s="52">
        <f t="shared" si="55"/>
        <v>518.9930715935335</v>
      </c>
    </row>
    <row r="47" spans="1:25" s="42" customFormat="1" x14ac:dyDescent="0.25">
      <c r="A47" s="43">
        <f t="shared" si="56"/>
        <v>44424</v>
      </c>
      <c r="B47" s="44">
        <v>3926</v>
      </c>
      <c r="C47" s="44">
        <v>2669654</v>
      </c>
      <c r="D47" s="44">
        <v>140</v>
      </c>
      <c r="E47" s="44">
        <v>35887</v>
      </c>
      <c r="F47" s="44">
        <v>193</v>
      </c>
      <c r="G47" s="44">
        <v>349081</v>
      </c>
      <c r="H47" s="45">
        <f t="shared" si="48"/>
        <v>4259</v>
      </c>
      <c r="I47" s="45">
        <f t="shared" si="49"/>
        <v>3054622</v>
      </c>
      <c r="J47" s="46" t="s">
        <v>19</v>
      </c>
      <c r="K47" s="47" t="s">
        <v>39</v>
      </c>
      <c r="L47" s="47" t="s">
        <v>60</v>
      </c>
      <c r="M47" s="35"/>
      <c r="N47" s="48">
        <f t="shared" si="50"/>
        <v>44424</v>
      </c>
      <c r="O47" s="49">
        <v>9.554E-2</v>
      </c>
      <c r="P47" s="50">
        <v>0.10997999999999999</v>
      </c>
      <c r="Q47" s="51">
        <f t="shared" si="51"/>
        <v>-38549.803759999988</v>
      </c>
      <c r="R47" s="49">
        <v>9.554E-2</v>
      </c>
      <c r="S47" s="50">
        <v>0.10997999999999999</v>
      </c>
      <c r="T47" s="51">
        <f t="shared" si="52"/>
        <v>-518.20827999999983</v>
      </c>
      <c r="U47" s="49">
        <v>8.43E-2</v>
      </c>
      <c r="V47" s="50">
        <v>0.10997999999999999</v>
      </c>
      <c r="W47" s="51">
        <f t="shared" si="53"/>
        <v>-8964.4000799999976</v>
      </c>
      <c r="X47" s="52">
        <f t="shared" si="54"/>
        <v>-48032.412119999986</v>
      </c>
      <c r="Y47" s="52">
        <f t="shared" si="55"/>
        <v>679.99337748344374</v>
      </c>
    </row>
    <row r="48" spans="1:25" s="42" customFormat="1" x14ac:dyDescent="0.25">
      <c r="A48" s="43">
        <f t="shared" si="56"/>
        <v>44394</v>
      </c>
      <c r="B48" s="44">
        <v>3973</v>
      </c>
      <c r="C48" s="44">
        <v>3310224</v>
      </c>
      <c r="D48" s="44">
        <v>141</v>
      </c>
      <c r="E48" s="44">
        <v>40265</v>
      </c>
      <c r="F48" s="44">
        <v>195</v>
      </c>
      <c r="G48" s="44">
        <v>398165</v>
      </c>
      <c r="H48" s="45">
        <f t="shared" si="48"/>
        <v>4309</v>
      </c>
      <c r="I48" s="45">
        <f t="shared" si="49"/>
        <v>3748654</v>
      </c>
      <c r="J48" s="46" t="s">
        <v>19</v>
      </c>
      <c r="K48" s="47" t="s">
        <v>39</v>
      </c>
      <c r="L48" s="47" t="s">
        <v>60</v>
      </c>
      <c r="M48" s="35"/>
      <c r="N48" s="48">
        <f t="shared" si="50"/>
        <v>44394</v>
      </c>
      <c r="O48" s="49">
        <v>9.554E-2</v>
      </c>
      <c r="P48" s="50">
        <v>0.10997999999999999</v>
      </c>
      <c r="Q48" s="51">
        <f t="shared" si="51"/>
        <v>-47799.634559999984</v>
      </c>
      <c r="R48" s="49">
        <v>9.554E-2</v>
      </c>
      <c r="S48" s="50">
        <v>0.10997999999999999</v>
      </c>
      <c r="T48" s="51">
        <f t="shared" si="52"/>
        <v>-581.42659999999978</v>
      </c>
      <c r="U48" s="49">
        <v>8.43E-2</v>
      </c>
      <c r="V48" s="50">
        <v>0.10997999999999999</v>
      </c>
      <c r="W48" s="51">
        <f t="shared" si="53"/>
        <v>-10224.877199999997</v>
      </c>
      <c r="X48" s="52">
        <f t="shared" si="54"/>
        <v>-58605.938359999986</v>
      </c>
      <c r="Y48" s="52">
        <f t="shared" si="55"/>
        <v>833.17996476214444</v>
      </c>
    </row>
    <row r="49" spans="1:25" s="42" customFormat="1" x14ac:dyDescent="0.25">
      <c r="A49" s="43">
        <f t="shared" si="56"/>
        <v>44364</v>
      </c>
      <c r="B49" s="44">
        <v>4006</v>
      </c>
      <c r="C49" s="44">
        <v>3075383</v>
      </c>
      <c r="D49" s="44">
        <v>144</v>
      </c>
      <c r="E49" s="44">
        <v>35830</v>
      </c>
      <c r="F49" s="44">
        <v>195</v>
      </c>
      <c r="G49" s="44">
        <v>359188</v>
      </c>
      <c r="H49" s="45">
        <f t="shared" si="48"/>
        <v>4345</v>
      </c>
      <c r="I49" s="45">
        <f t="shared" si="49"/>
        <v>3470401</v>
      </c>
      <c r="J49" s="46" t="s">
        <v>19</v>
      </c>
      <c r="K49" s="47" t="s">
        <v>39</v>
      </c>
      <c r="L49" s="47" t="s">
        <v>60</v>
      </c>
      <c r="M49" s="35"/>
      <c r="N49" s="48">
        <f t="shared" si="50"/>
        <v>44364</v>
      </c>
      <c r="O49" s="49">
        <v>9.554E-2</v>
      </c>
      <c r="P49" s="50">
        <v>0.10997999999999999</v>
      </c>
      <c r="Q49" s="51">
        <f t="shared" si="51"/>
        <v>-44408.530519999986</v>
      </c>
      <c r="R49" s="49">
        <v>9.554E-2</v>
      </c>
      <c r="S49" s="50">
        <v>0.10997999999999999</v>
      </c>
      <c r="T49" s="51">
        <f t="shared" si="52"/>
        <v>-517.38519999999983</v>
      </c>
      <c r="U49" s="49">
        <v>8.43E-2</v>
      </c>
      <c r="V49" s="50">
        <v>0.10997999999999999</v>
      </c>
      <c r="W49" s="51">
        <f t="shared" si="53"/>
        <v>-9223.9478399999989</v>
      </c>
      <c r="X49" s="52">
        <f t="shared" si="54"/>
        <v>-54149.863559999983</v>
      </c>
      <c r="Y49" s="52">
        <f t="shared" si="55"/>
        <v>767.69420868696955</v>
      </c>
    </row>
    <row r="50" spans="1:25" s="42" customFormat="1" x14ac:dyDescent="0.25">
      <c r="A50" s="43">
        <f t="shared" si="56"/>
        <v>44334</v>
      </c>
      <c r="B50" s="44">
        <v>4044</v>
      </c>
      <c r="C50" s="44">
        <v>2834046</v>
      </c>
      <c r="D50" s="44">
        <v>149</v>
      </c>
      <c r="E50" s="44">
        <v>36466</v>
      </c>
      <c r="F50" s="44">
        <v>195</v>
      </c>
      <c r="G50" s="44">
        <v>359843</v>
      </c>
      <c r="H50" s="45">
        <f t="shared" si="48"/>
        <v>4388</v>
      </c>
      <c r="I50" s="45">
        <f t="shared" si="49"/>
        <v>3230355</v>
      </c>
      <c r="J50" s="46" t="s">
        <v>19</v>
      </c>
      <c r="K50" s="47" t="s">
        <v>39</v>
      </c>
      <c r="L50" s="47" t="s">
        <v>60</v>
      </c>
      <c r="M50" s="35"/>
      <c r="N50" s="48">
        <f t="shared" si="50"/>
        <v>44334</v>
      </c>
      <c r="O50" s="49">
        <v>0.114</v>
      </c>
      <c r="P50" s="50">
        <v>0.10997999999999999</v>
      </c>
      <c r="Q50" s="51">
        <f t="shared" si="51"/>
        <v>11392.864920000027</v>
      </c>
      <c r="R50" s="49">
        <v>0.114</v>
      </c>
      <c r="S50" s="50">
        <v>0.10997999999999999</v>
      </c>
      <c r="T50" s="51">
        <f t="shared" si="52"/>
        <v>146.59332000000035</v>
      </c>
      <c r="U50" s="49">
        <v>0.10756</v>
      </c>
      <c r="V50" s="50">
        <v>0.10997999999999999</v>
      </c>
      <c r="W50" s="51">
        <f t="shared" si="53"/>
        <v>-870.82005999999694</v>
      </c>
      <c r="X50" s="52">
        <f t="shared" si="54"/>
        <v>10668.638180000031</v>
      </c>
      <c r="Y50" s="52">
        <f t="shared" si="55"/>
        <v>700.80267062314545</v>
      </c>
    </row>
    <row r="51" spans="1:25" s="42" customFormat="1" x14ac:dyDescent="0.25">
      <c r="A51" s="43">
        <f t="shared" si="56"/>
        <v>44304</v>
      </c>
      <c r="B51" s="44">
        <v>4062</v>
      </c>
      <c r="C51" s="44">
        <v>2156739</v>
      </c>
      <c r="D51" s="44">
        <v>151</v>
      </c>
      <c r="E51" s="44">
        <v>29853</v>
      </c>
      <c r="F51" s="44">
        <v>196</v>
      </c>
      <c r="G51" s="44">
        <v>308026</v>
      </c>
      <c r="H51" s="45">
        <f t="shared" si="48"/>
        <v>4409</v>
      </c>
      <c r="I51" s="45">
        <f t="shared" si="49"/>
        <v>2494618</v>
      </c>
      <c r="J51" s="46" t="s">
        <v>19</v>
      </c>
      <c r="K51" s="47" t="s">
        <v>39</v>
      </c>
      <c r="L51" s="47" t="s">
        <v>60</v>
      </c>
      <c r="M51" s="35"/>
      <c r="N51" s="48">
        <f t="shared" si="50"/>
        <v>44304</v>
      </c>
      <c r="O51" s="49">
        <v>0.114</v>
      </c>
      <c r="P51" s="50">
        <v>0.10997999999999999</v>
      </c>
      <c r="Q51" s="51">
        <f t="shared" si="51"/>
        <v>8670.0907800000205</v>
      </c>
      <c r="R51" s="49">
        <v>0.114</v>
      </c>
      <c r="S51" s="50">
        <v>0.10997999999999999</v>
      </c>
      <c r="T51" s="51">
        <f t="shared" si="52"/>
        <v>120.00906000000029</v>
      </c>
      <c r="U51" s="49">
        <v>0.10756</v>
      </c>
      <c r="V51" s="50">
        <v>0.10997999999999999</v>
      </c>
      <c r="W51" s="51">
        <f t="shared" si="53"/>
        <v>-745.42291999999736</v>
      </c>
      <c r="X51" s="52">
        <f t="shared" si="54"/>
        <v>8044.6769200000235</v>
      </c>
      <c r="Y51" s="52">
        <f t="shared" si="55"/>
        <v>530.95494830132941</v>
      </c>
    </row>
    <row r="52" spans="1:25" s="42" customFormat="1" x14ac:dyDescent="0.25">
      <c r="A52" s="43">
        <f t="shared" si="56"/>
        <v>44274</v>
      </c>
      <c r="B52" s="44">
        <v>3977</v>
      </c>
      <c r="C52" s="44">
        <v>2045257</v>
      </c>
      <c r="D52" s="44">
        <v>149</v>
      </c>
      <c r="E52" s="44">
        <v>30205</v>
      </c>
      <c r="F52" s="44">
        <v>191</v>
      </c>
      <c r="G52" s="44">
        <v>301547</v>
      </c>
      <c r="H52" s="45">
        <f t="shared" ref="H52:H54" si="57">F52+D52+B52</f>
        <v>4317</v>
      </c>
      <c r="I52" s="45">
        <f t="shared" ref="I52:I54" si="58">G52+E52+C52</f>
        <v>2377009</v>
      </c>
      <c r="J52" s="46" t="s">
        <v>19</v>
      </c>
      <c r="K52" s="47" t="s">
        <v>39</v>
      </c>
      <c r="L52" s="47" t="s">
        <v>60</v>
      </c>
      <c r="M52" s="35"/>
      <c r="N52" s="48">
        <f t="shared" si="50"/>
        <v>44274</v>
      </c>
      <c r="O52" s="49">
        <v>0.114</v>
      </c>
      <c r="P52" s="50">
        <v>0.10997999999999999</v>
      </c>
      <c r="Q52" s="51">
        <f t="shared" si="51"/>
        <v>8221.9331400000192</v>
      </c>
      <c r="R52" s="49">
        <v>0.114</v>
      </c>
      <c r="S52" s="50">
        <v>0.10997999999999999</v>
      </c>
      <c r="T52" s="51">
        <f t="shared" si="52"/>
        <v>121.42410000000029</v>
      </c>
      <c r="U52" s="49">
        <v>0.10756</v>
      </c>
      <c r="V52" s="50">
        <v>0.10997999999999999</v>
      </c>
      <c r="W52" s="51">
        <f t="shared" si="53"/>
        <v>-729.7437399999975</v>
      </c>
      <c r="X52" s="52">
        <f t="shared" si="54"/>
        <v>7613.6135000000222</v>
      </c>
      <c r="Y52" s="52">
        <f t="shared" si="55"/>
        <v>514.27131003268801</v>
      </c>
    </row>
    <row r="53" spans="1:25" s="42" customFormat="1" x14ac:dyDescent="0.25">
      <c r="A53" s="43">
        <f t="shared" si="56"/>
        <v>44244</v>
      </c>
      <c r="B53" s="44">
        <v>3991</v>
      </c>
      <c r="C53" s="44">
        <v>2748526</v>
      </c>
      <c r="D53" s="44">
        <v>150</v>
      </c>
      <c r="E53" s="44">
        <v>43994</v>
      </c>
      <c r="F53" s="44">
        <v>192</v>
      </c>
      <c r="G53" s="44">
        <v>370226</v>
      </c>
      <c r="H53" s="45">
        <f t="shared" si="57"/>
        <v>4333</v>
      </c>
      <c r="I53" s="45">
        <f t="shared" si="58"/>
        <v>3162746</v>
      </c>
      <c r="J53" s="46" t="s">
        <v>19</v>
      </c>
      <c r="K53" s="47" t="s">
        <v>39</v>
      </c>
      <c r="L53" s="47" t="s">
        <v>60</v>
      </c>
      <c r="M53" s="35"/>
      <c r="N53" s="48">
        <f t="shared" si="50"/>
        <v>44244</v>
      </c>
      <c r="O53" s="49">
        <v>0.114</v>
      </c>
      <c r="P53" s="50">
        <v>0.10997999999999999</v>
      </c>
      <c r="Q53" s="51">
        <f t="shared" si="51"/>
        <v>11049.074520000027</v>
      </c>
      <c r="R53" s="49">
        <v>0.114</v>
      </c>
      <c r="S53" s="50">
        <v>0.10997999999999999</v>
      </c>
      <c r="T53" s="51">
        <f t="shared" si="52"/>
        <v>176.85588000000044</v>
      </c>
      <c r="U53" s="49">
        <v>0.10756</v>
      </c>
      <c r="V53" s="50">
        <v>0.10997999999999999</v>
      </c>
      <c r="W53" s="51">
        <f t="shared" si="53"/>
        <v>-895.94691999999691</v>
      </c>
      <c r="X53" s="52">
        <f t="shared" si="54"/>
        <v>10329.983480000032</v>
      </c>
      <c r="Y53" s="52">
        <f t="shared" si="55"/>
        <v>688.68103232272608</v>
      </c>
    </row>
    <row r="54" spans="1:25" s="42" customFormat="1" x14ac:dyDescent="0.25">
      <c r="A54" s="43">
        <f t="shared" si="56"/>
        <v>44214</v>
      </c>
      <c r="B54" s="44">
        <v>3737</v>
      </c>
      <c r="C54" s="44">
        <v>2747267</v>
      </c>
      <c r="D54" s="44">
        <v>145</v>
      </c>
      <c r="E54" s="44">
        <v>46717</v>
      </c>
      <c r="F54" s="44">
        <v>184</v>
      </c>
      <c r="G54" s="44">
        <v>328928</v>
      </c>
      <c r="H54" s="45">
        <f t="shared" si="57"/>
        <v>4066</v>
      </c>
      <c r="I54" s="45">
        <f t="shared" si="58"/>
        <v>3122912</v>
      </c>
      <c r="J54" s="46" t="s">
        <v>19</v>
      </c>
      <c r="K54" s="47" t="s">
        <v>39</v>
      </c>
      <c r="L54" s="47" t="s">
        <v>60</v>
      </c>
      <c r="M54" s="35"/>
      <c r="N54" s="48">
        <f t="shared" si="50"/>
        <v>44214</v>
      </c>
      <c r="O54" s="49">
        <v>0.114</v>
      </c>
      <c r="P54" s="50">
        <v>0.10997999999999999</v>
      </c>
      <c r="Q54" s="51">
        <f t="shared" si="51"/>
        <v>11044.013340000027</v>
      </c>
      <c r="R54" s="49">
        <v>0.114</v>
      </c>
      <c r="S54" s="50">
        <v>0.10997999999999999</v>
      </c>
      <c r="T54" s="51">
        <f t="shared" si="52"/>
        <v>187.80234000000044</v>
      </c>
      <c r="U54" s="49">
        <v>0.10756</v>
      </c>
      <c r="V54" s="50">
        <v>0.10997999999999999</v>
      </c>
      <c r="W54" s="51">
        <f t="shared" si="53"/>
        <v>-796.00575999999728</v>
      </c>
      <c r="X54" s="52">
        <f t="shared" si="54"/>
        <v>10435.809920000031</v>
      </c>
      <c r="Y54" s="52">
        <f t="shared" si="55"/>
        <v>735.1530639550441</v>
      </c>
    </row>
    <row r="55" spans="1:25" s="42" customFormat="1" x14ac:dyDescent="0.25">
      <c r="A55" s="43">
        <f t="shared" ref="A55:A76" si="59">A56+30</f>
        <v>44184</v>
      </c>
      <c r="B55" s="44">
        <v>3751</v>
      </c>
      <c r="C55" s="44">
        <v>2765779</v>
      </c>
      <c r="D55" s="44">
        <v>149</v>
      </c>
      <c r="E55" s="44">
        <v>39926</v>
      </c>
      <c r="F55" s="44">
        <v>188</v>
      </c>
      <c r="G55" s="44">
        <v>328225</v>
      </c>
      <c r="H55" s="45">
        <f t="shared" ref="H55:I66" si="60">F55+D55+B55</f>
        <v>4088</v>
      </c>
      <c r="I55" s="45">
        <f t="shared" si="60"/>
        <v>3133930</v>
      </c>
      <c r="J55" s="46" t="s">
        <v>19</v>
      </c>
      <c r="K55" s="47" t="s">
        <v>39</v>
      </c>
      <c r="L55" s="47" t="s">
        <v>60</v>
      </c>
      <c r="M55" s="35"/>
      <c r="N55" s="48">
        <f t="shared" ref="N55:N66" si="61">A55</f>
        <v>44184</v>
      </c>
      <c r="O55" s="49">
        <v>0.114</v>
      </c>
      <c r="P55" s="50">
        <v>0.10997999999999999</v>
      </c>
      <c r="Q55" s="51">
        <f t="shared" ref="Q55:Q66" si="62">(O55-P55)*C55</f>
        <v>11118.431580000026</v>
      </c>
      <c r="R55" s="49">
        <v>0.114</v>
      </c>
      <c r="S55" s="50">
        <v>0.10997999999999999</v>
      </c>
      <c r="T55" s="51">
        <f t="shared" ref="T55:T66" si="63">(R55-S55)*E55</f>
        <v>160.50252000000037</v>
      </c>
      <c r="U55" s="49">
        <v>0.10756</v>
      </c>
      <c r="V55" s="50">
        <v>0.10997999999999999</v>
      </c>
      <c r="W55" s="51">
        <f t="shared" ref="W55:W66" si="64">(U55-V55)*G55</f>
        <v>-794.30449999999723</v>
      </c>
      <c r="X55" s="52">
        <f t="shared" ref="X55:X118" si="65">W55+T55+Q55</f>
        <v>10484.629600000029</v>
      </c>
      <c r="Y55" s="52">
        <f t="shared" si="55"/>
        <v>737.34444148227135</v>
      </c>
    </row>
    <row r="56" spans="1:25" s="42" customFormat="1" x14ac:dyDescent="0.25">
      <c r="A56" s="43">
        <f t="shared" si="59"/>
        <v>44154</v>
      </c>
      <c r="B56" s="44">
        <v>3786</v>
      </c>
      <c r="C56" s="44">
        <v>2912961</v>
      </c>
      <c r="D56" s="44">
        <v>147</v>
      </c>
      <c r="E56" s="44">
        <v>40338</v>
      </c>
      <c r="F56" s="44">
        <v>188</v>
      </c>
      <c r="G56" s="44">
        <v>353736</v>
      </c>
      <c r="H56" s="45">
        <f t="shared" si="60"/>
        <v>4121</v>
      </c>
      <c r="I56" s="45">
        <f t="shared" si="60"/>
        <v>3307035</v>
      </c>
      <c r="J56" s="46" t="s">
        <v>19</v>
      </c>
      <c r="K56" s="47" t="s">
        <v>39</v>
      </c>
      <c r="L56" s="47" t="s">
        <v>60</v>
      </c>
      <c r="M56" s="35"/>
      <c r="N56" s="48">
        <f t="shared" si="61"/>
        <v>44154</v>
      </c>
      <c r="O56" s="49">
        <v>9.2999999999999999E-2</v>
      </c>
      <c r="P56" s="50">
        <v>0.10997999999999999</v>
      </c>
      <c r="Q56" s="51">
        <f t="shared" si="62"/>
        <v>-49462.077779999985</v>
      </c>
      <c r="R56" s="49">
        <v>9.2999999999999999E-2</v>
      </c>
      <c r="S56" s="50">
        <v>0.10997999999999999</v>
      </c>
      <c r="T56" s="51">
        <f t="shared" si="63"/>
        <v>-684.93923999999981</v>
      </c>
      <c r="U56" s="49">
        <v>8.115E-2</v>
      </c>
      <c r="V56" s="50">
        <v>0.10997999999999999</v>
      </c>
      <c r="W56" s="51">
        <f t="shared" si="64"/>
        <v>-10198.208879999998</v>
      </c>
      <c r="X56" s="52">
        <f t="shared" si="65"/>
        <v>-60345.225899999983</v>
      </c>
      <c r="Y56" s="52">
        <f t="shared" si="55"/>
        <v>769.40332805071318</v>
      </c>
    </row>
    <row r="57" spans="1:25" s="42" customFormat="1" x14ac:dyDescent="0.25">
      <c r="A57" s="43">
        <f t="shared" si="59"/>
        <v>44124</v>
      </c>
      <c r="B57" s="44">
        <v>3822</v>
      </c>
      <c r="C57" s="44">
        <v>2190977</v>
      </c>
      <c r="D57" s="44">
        <v>147</v>
      </c>
      <c r="E57" s="44">
        <v>32163</v>
      </c>
      <c r="F57" s="44">
        <v>157</v>
      </c>
      <c r="G57" s="44">
        <v>293881</v>
      </c>
      <c r="H57" s="45">
        <f t="shared" si="60"/>
        <v>4126</v>
      </c>
      <c r="I57" s="45">
        <f t="shared" si="60"/>
        <v>2517021</v>
      </c>
      <c r="J57" s="46" t="s">
        <v>19</v>
      </c>
      <c r="K57" s="47" t="s">
        <v>39</v>
      </c>
      <c r="L57" s="47" t="s">
        <v>60</v>
      </c>
      <c r="M57" s="35"/>
      <c r="N57" s="48">
        <f t="shared" si="61"/>
        <v>44124</v>
      </c>
      <c r="O57" s="49">
        <v>9.2999999999999999E-2</v>
      </c>
      <c r="P57" s="50">
        <v>0.10997999999999999</v>
      </c>
      <c r="Q57" s="51">
        <f t="shared" si="62"/>
        <v>-37202.789459999993</v>
      </c>
      <c r="R57" s="49">
        <v>9.2999999999999999E-2</v>
      </c>
      <c r="S57" s="50">
        <v>0.10997999999999999</v>
      </c>
      <c r="T57" s="51">
        <f t="shared" si="63"/>
        <v>-546.12773999999979</v>
      </c>
      <c r="U57" s="49">
        <v>8.115E-2</v>
      </c>
      <c r="V57" s="50">
        <v>0.10997999999999999</v>
      </c>
      <c r="W57" s="51">
        <f t="shared" si="64"/>
        <v>-8472.5892299999978</v>
      </c>
      <c r="X57" s="52">
        <f t="shared" si="65"/>
        <v>-46221.506429999994</v>
      </c>
      <c r="Y57" s="52">
        <f t="shared" si="55"/>
        <v>573.25405546834122</v>
      </c>
    </row>
    <row r="58" spans="1:25" s="42" customFormat="1" x14ac:dyDescent="0.25">
      <c r="A58" s="43">
        <f t="shared" si="59"/>
        <v>44094</v>
      </c>
      <c r="B58" s="44">
        <v>3856</v>
      </c>
      <c r="C58" s="44">
        <v>1945025</v>
      </c>
      <c r="D58" s="44">
        <v>148</v>
      </c>
      <c r="E58" s="44">
        <v>29760</v>
      </c>
      <c r="F58" s="44">
        <v>192</v>
      </c>
      <c r="G58" s="44">
        <v>305128</v>
      </c>
      <c r="H58" s="45">
        <f t="shared" si="60"/>
        <v>4196</v>
      </c>
      <c r="I58" s="45">
        <f t="shared" si="60"/>
        <v>2279913</v>
      </c>
      <c r="J58" s="46" t="s">
        <v>19</v>
      </c>
      <c r="K58" s="47" t="s">
        <v>39</v>
      </c>
      <c r="L58" s="47" t="s">
        <v>60</v>
      </c>
      <c r="M58" s="35"/>
      <c r="N58" s="48">
        <f t="shared" si="61"/>
        <v>44094</v>
      </c>
      <c r="O58" s="49">
        <v>9.2999999999999999E-2</v>
      </c>
      <c r="P58" s="50">
        <v>0.10997999999999999</v>
      </c>
      <c r="Q58" s="51">
        <f t="shared" si="62"/>
        <v>-33026.524499999992</v>
      </c>
      <c r="R58" s="49">
        <v>9.2999999999999999E-2</v>
      </c>
      <c r="S58" s="50">
        <v>0.10997999999999999</v>
      </c>
      <c r="T58" s="51">
        <f t="shared" si="63"/>
        <v>-505.32479999999987</v>
      </c>
      <c r="U58" s="49">
        <v>8.115E-2</v>
      </c>
      <c r="V58" s="50">
        <v>0.10997999999999999</v>
      </c>
      <c r="W58" s="51">
        <f t="shared" si="64"/>
        <v>-8796.8402399999977</v>
      </c>
      <c r="X58" s="52">
        <f t="shared" si="65"/>
        <v>-42328.689539999992</v>
      </c>
      <c r="Y58" s="52">
        <f t="shared" si="55"/>
        <v>504.4151970954357</v>
      </c>
    </row>
    <row r="59" spans="1:25" s="42" customFormat="1" x14ac:dyDescent="0.25">
      <c r="A59" s="43">
        <f t="shared" si="59"/>
        <v>44064</v>
      </c>
      <c r="B59" s="44">
        <v>3890</v>
      </c>
      <c r="C59" s="44">
        <v>2558402</v>
      </c>
      <c r="D59" s="44">
        <v>148</v>
      </c>
      <c r="E59" s="44">
        <v>36227</v>
      </c>
      <c r="F59" s="44">
        <v>192</v>
      </c>
      <c r="G59" s="44">
        <v>374681</v>
      </c>
      <c r="H59" s="45">
        <f t="shared" si="60"/>
        <v>4230</v>
      </c>
      <c r="I59" s="45">
        <f t="shared" si="60"/>
        <v>2969310</v>
      </c>
      <c r="J59" s="46" t="s">
        <v>19</v>
      </c>
      <c r="K59" s="47" t="s">
        <v>39</v>
      </c>
      <c r="L59" s="47" t="s">
        <v>60</v>
      </c>
      <c r="M59" s="35"/>
      <c r="N59" s="48">
        <f t="shared" si="61"/>
        <v>44064</v>
      </c>
      <c r="O59" s="49">
        <v>9.2999999999999999E-2</v>
      </c>
      <c r="P59" s="50">
        <v>0.10997999999999999</v>
      </c>
      <c r="Q59" s="51">
        <f t="shared" si="62"/>
        <v>-43441.665959999984</v>
      </c>
      <c r="R59" s="49">
        <v>9.2999999999999999E-2</v>
      </c>
      <c r="S59" s="50">
        <v>0.10997999999999999</v>
      </c>
      <c r="T59" s="51">
        <f t="shared" si="63"/>
        <v>-615.13445999999988</v>
      </c>
      <c r="U59" s="49">
        <v>8.115E-2</v>
      </c>
      <c r="V59" s="50">
        <v>0.10997999999999999</v>
      </c>
      <c r="W59" s="51">
        <f t="shared" si="64"/>
        <v>-10802.053229999998</v>
      </c>
      <c r="X59" s="52">
        <f t="shared" si="65"/>
        <v>-54858.853649999983</v>
      </c>
      <c r="Y59" s="52">
        <f t="shared" si="55"/>
        <v>657.68688946015425</v>
      </c>
    </row>
    <row r="60" spans="1:25" s="42" customFormat="1" x14ac:dyDescent="0.25">
      <c r="A60" s="43">
        <f t="shared" si="59"/>
        <v>44034</v>
      </c>
      <c r="B60" s="44">
        <v>3924</v>
      </c>
      <c r="C60" s="44">
        <v>3502599</v>
      </c>
      <c r="D60" s="44">
        <v>147</v>
      </c>
      <c r="E60" s="44">
        <v>42137</v>
      </c>
      <c r="F60" s="44">
        <v>189</v>
      </c>
      <c r="G60" s="44">
        <v>391711</v>
      </c>
      <c r="H60" s="45">
        <f t="shared" si="60"/>
        <v>4260</v>
      </c>
      <c r="I60" s="45">
        <f t="shared" si="60"/>
        <v>3936447</v>
      </c>
      <c r="J60" s="46" t="s">
        <v>19</v>
      </c>
      <c r="K60" s="47" t="s">
        <v>39</v>
      </c>
      <c r="L60" s="47" t="s">
        <v>60</v>
      </c>
      <c r="M60" s="35"/>
      <c r="N60" s="48">
        <f t="shared" si="61"/>
        <v>44034</v>
      </c>
      <c r="O60" s="49">
        <v>9.2999999999999999E-2</v>
      </c>
      <c r="P60" s="50">
        <v>0.10997999999999999</v>
      </c>
      <c r="Q60" s="51">
        <f t="shared" si="62"/>
        <v>-59474.131019999986</v>
      </c>
      <c r="R60" s="49">
        <v>9.2999999999999999E-2</v>
      </c>
      <c r="S60" s="50">
        <v>0.10997999999999999</v>
      </c>
      <c r="T60" s="51">
        <f t="shared" si="63"/>
        <v>-715.48625999999979</v>
      </c>
      <c r="U60" s="49">
        <v>8.115E-2</v>
      </c>
      <c r="V60" s="50">
        <v>0.10997999999999999</v>
      </c>
      <c r="W60" s="51">
        <f t="shared" si="64"/>
        <v>-11293.028129999997</v>
      </c>
      <c r="X60" s="52">
        <f t="shared" si="65"/>
        <v>-71482.645409999983</v>
      </c>
      <c r="Y60" s="52">
        <f t="shared" si="55"/>
        <v>892.60932721712538</v>
      </c>
    </row>
    <row r="61" spans="1:25" s="42" customFormat="1" x14ac:dyDescent="0.25">
      <c r="A61" s="43">
        <f t="shared" si="59"/>
        <v>44004</v>
      </c>
      <c r="B61" s="44">
        <v>3968</v>
      </c>
      <c r="C61" s="44">
        <v>3395896</v>
      </c>
      <c r="D61" s="44">
        <v>148</v>
      </c>
      <c r="E61" s="44">
        <v>40021</v>
      </c>
      <c r="F61" s="44">
        <v>192</v>
      </c>
      <c r="G61" s="44">
        <v>387921</v>
      </c>
      <c r="H61" s="45">
        <f t="shared" si="60"/>
        <v>4308</v>
      </c>
      <c r="I61" s="45">
        <f t="shared" si="60"/>
        <v>3823838</v>
      </c>
      <c r="J61" s="46" t="s">
        <v>19</v>
      </c>
      <c r="K61" s="47" t="s">
        <v>39</v>
      </c>
      <c r="L61" s="47" t="s">
        <v>60</v>
      </c>
      <c r="M61" s="35"/>
      <c r="N61" s="48">
        <f t="shared" si="61"/>
        <v>44004</v>
      </c>
      <c r="O61" s="49">
        <v>9.2999999999999999E-2</v>
      </c>
      <c r="P61" s="50">
        <v>0.10997999999999999</v>
      </c>
      <c r="Q61" s="51">
        <f t="shared" si="62"/>
        <v>-57662.314079999982</v>
      </c>
      <c r="R61" s="49">
        <v>9.2999999999999999E-2</v>
      </c>
      <c r="S61" s="50">
        <v>0.10997999999999999</v>
      </c>
      <c r="T61" s="51">
        <f t="shared" si="63"/>
        <v>-679.55657999999983</v>
      </c>
      <c r="U61" s="49">
        <v>8.115E-2</v>
      </c>
      <c r="V61" s="50">
        <v>0.10997999999999999</v>
      </c>
      <c r="W61" s="51">
        <f t="shared" si="64"/>
        <v>-11183.762429999997</v>
      </c>
      <c r="X61" s="52">
        <f t="shared" si="65"/>
        <v>-69525.633089999974</v>
      </c>
      <c r="Y61" s="52">
        <f t="shared" si="55"/>
        <v>855.82056451612902</v>
      </c>
    </row>
    <row r="62" spans="1:25" s="42" customFormat="1" x14ac:dyDescent="0.25">
      <c r="A62" s="43">
        <f t="shared" si="59"/>
        <v>43974</v>
      </c>
      <c r="B62" s="44">
        <v>3998</v>
      </c>
      <c r="C62" s="44">
        <v>2982905</v>
      </c>
      <c r="D62" s="44">
        <v>149</v>
      </c>
      <c r="E62" s="44">
        <v>37484</v>
      </c>
      <c r="F62" s="44">
        <v>191</v>
      </c>
      <c r="G62" s="44">
        <v>362076</v>
      </c>
      <c r="H62" s="45">
        <f t="shared" si="60"/>
        <v>4338</v>
      </c>
      <c r="I62" s="45">
        <f t="shared" si="60"/>
        <v>3382465</v>
      </c>
      <c r="J62" s="46" t="s">
        <v>19</v>
      </c>
      <c r="K62" s="47" t="s">
        <v>39</v>
      </c>
      <c r="L62" s="47" t="s">
        <v>60</v>
      </c>
      <c r="M62" s="35"/>
      <c r="N62" s="48">
        <f t="shared" si="61"/>
        <v>43974</v>
      </c>
      <c r="O62" s="49">
        <v>0.12388</v>
      </c>
      <c r="P62" s="50">
        <v>0.10997999999999999</v>
      </c>
      <c r="Q62" s="51">
        <f t="shared" si="62"/>
        <v>41462.379500000032</v>
      </c>
      <c r="R62" s="49">
        <v>0.12388</v>
      </c>
      <c r="S62" s="50">
        <v>0.10997999999999999</v>
      </c>
      <c r="T62" s="51">
        <f t="shared" si="63"/>
        <v>521.02760000000035</v>
      </c>
      <c r="U62" s="49">
        <v>0.11849999999999999</v>
      </c>
      <c r="V62" s="50">
        <v>0.10997999999999999</v>
      </c>
      <c r="W62" s="51">
        <f t="shared" si="64"/>
        <v>3084.8875199999998</v>
      </c>
      <c r="X62" s="52">
        <f t="shared" si="65"/>
        <v>45068.29462000003</v>
      </c>
      <c r="Y62" s="52">
        <f t="shared" si="55"/>
        <v>746.09929964982496</v>
      </c>
    </row>
    <row r="63" spans="1:25" s="42" customFormat="1" x14ac:dyDescent="0.25">
      <c r="A63" s="43">
        <f t="shared" si="59"/>
        <v>43944</v>
      </c>
      <c r="B63" s="44">
        <v>4029</v>
      </c>
      <c r="C63" s="44">
        <v>2110910</v>
      </c>
      <c r="D63" s="44">
        <v>154</v>
      </c>
      <c r="E63" s="44">
        <v>28327</v>
      </c>
      <c r="F63" s="44">
        <v>193</v>
      </c>
      <c r="G63" s="44">
        <v>266228</v>
      </c>
      <c r="H63" s="45">
        <f t="shared" si="60"/>
        <v>4376</v>
      </c>
      <c r="I63" s="45">
        <f t="shared" si="60"/>
        <v>2405465</v>
      </c>
      <c r="J63" s="46" t="s">
        <v>19</v>
      </c>
      <c r="K63" s="47" t="s">
        <v>39</v>
      </c>
      <c r="L63" s="47" t="s">
        <v>60</v>
      </c>
      <c r="M63" s="35"/>
      <c r="N63" s="48">
        <f t="shared" si="61"/>
        <v>43944</v>
      </c>
      <c r="O63" s="49">
        <v>0.12388</v>
      </c>
      <c r="P63" s="50">
        <v>0.10997999999999999</v>
      </c>
      <c r="Q63" s="51">
        <f t="shared" si="62"/>
        <v>29341.649000000019</v>
      </c>
      <c r="R63" s="49">
        <v>0.12388</v>
      </c>
      <c r="S63" s="50">
        <v>0.10997999999999999</v>
      </c>
      <c r="T63" s="51">
        <f t="shared" si="63"/>
        <v>393.74530000000027</v>
      </c>
      <c r="U63" s="49">
        <v>0.11849999999999999</v>
      </c>
      <c r="V63" s="50">
        <v>0.10997999999999999</v>
      </c>
      <c r="W63" s="51">
        <f t="shared" si="64"/>
        <v>2268.2625600000001</v>
      </c>
      <c r="X63" s="52">
        <f t="shared" si="65"/>
        <v>32003.656860000021</v>
      </c>
      <c r="Y63" s="52">
        <f t="shared" si="55"/>
        <v>523.92901464383226</v>
      </c>
    </row>
    <row r="64" spans="1:25" s="42" customFormat="1" x14ac:dyDescent="0.25">
      <c r="A64" s="43">
        <f t="shared" si="59"/>
        <v>43914</v>
      </c>
      <c r="B64" s="44">
        <v>3947</v>
      </c>
      <c r="C64" s="44">
        <v>2271902</v>
      </c>
      <c r="D64" s="44">
        <v>147</v>
      </c>
      <c r="E64" s="44">
        <v>28824</v>
      </c>
      <c r="F64" s="44">
        <v>186</v>
      </c>
      <c r="G64" s="44">
        <v>244446</v>
      </c>
      <c r="H64" s="45">
        <f t="shared" si="60"/>
        <v>4280</v>
      </c>
      <c r="I64" s="45">
        <f t="shared" si="60"/>
        <v>2545172</v>
      </c>
      <c r="J64" s="46" t="s">
        <v>19</v>
      </c>
      <c r="K64" s="47" t="s">
        <v>39</v>
      </c>
      <c r="L64" s="47" t="s">
        <v>60</v>
      </c>
      <c r="M64" s="35"/>
      <c r="N64" s="48">
        <f t="shared" si="61"/>
        <v>43914</v>
      </c>
      <c r="O64" s="49">
        <v>0.12388</v>
      </c>
      <c r="P64" s="50">
        <v>0.10997999999999999</v>
      </c>
      <c r="Q64" s="51">
        <f t="shared" si="62"/>
        <v>31579.437800000022</v>
      </c>
      <c r="R64" s="49">
        <v>0.12388</v>
      </c>
      <c r="S64" s="50">
        <v>0.10997999999999999</v>
      </c>
      <c r="T64" s="51">
        <f t="shared" si="63"/>
        <v>400.65360000000027</v>
      </c>
      <c r="U64" s="49">
        <v>0.11849999999999999</v>
      </c>
      <c r="V64" s="50">
        <v>0.10997999999999999</v>
      </c>
      <c r="W64" s="51">
        <f t="shared" si="64"/>
        <v>2082.67992</v>
      </c>
      <c r="X64" s="52">
        <f t="shared" si="65"/>
        <v>34062.771320000022</v>
      </c>
      <c r="Y64" s="52">
        <f t="shared" si="55"/>
        <v>575.60222954142387</v>
      </c>
    </row>
    <row r="65" spans="1:25" s="42" customFormat="1" x14ac:dyDescent="0.25">
      <c r="A65" s="43">
        <f t="shared" si="59"/>
        <v>43884</v>
      </c>
      <c r="B65" s="44">
        <v>3978</v>
      </c>
      <c r="C65" s="44">
        <v>2576498</v>
      </c>
      <c r="D65" s="44">
        <v>149</v>
      </c>
      <c r="E65" s="44">
        <v>43057</v>
      </c>
      <c r="F65" s="44">
        <v>191</v>
      </c>
      <c r="G65" s="44">
        <v>326386</v>
      </c>
      <c r="H65" s="45">
        <f t="shared" si="60"/>
        <v>4318</v>
      </c>
      <c r="I65" s="45">
        <f t="shared" si="60"/>
        <v>2945941</v>
      </c>
      <c r="J65" s="46" t="s">
        <v>19</v>
      </c>
      <c r="K65" s="47" t="s">
        <v>39</v>
      </c>
      <c r="L65" s="47" t="s">
        <v>60</v>
      </c>
      <c r="M65" s="35"/>
      <c r="N65" s="48">
        <f t="shared" si="61"/>
        <v>43884</v>
      </c>
      <c r="O65" s="49">
        <v>0.12388</v>
      </c>
      <c r="P65" s="50">
        <v>0.10997999999999999</v>
      </c>
      <c r="Q65" s="51">
        <f t="shared" si="62"/>
        <v>35813.322200000024</v>
      </c>
      <c r="R65" s="49">
        <v>0.12388</v>
      </c>
      <c r="S65" s="50">
        <v>0.10997999999999999</v>
      </c>
      <c r="T65" s="51">
        <f t="shared" si="63"/>
        <v>598.49230000000045</v>
      </c>
      <c r="U65" s="49">
        <v>0.11849999999999999</v>
      </c>
      <c r="V65" s="50">
        <v>0.10997999999999999</v>
      </c>
      <c r="W65" s="51">
        <f t="shared" si="64"/>
        <v>2780.80872</v>
      </c>
      <c r="X65" s="52">
        <f t="shared" si="65"/>
        <v>39192.623220000023</v>
      </c>
      <c r="Y65" s="52">
        <f t="shared" si="55"/>
        <v>647.68677727501256</v>
      </c>
    </row>
    <row r="66" spans="1:25" s="42" customFormat="1" x14ac:dyDescent="0.25">
      <c r="A66" s="43">
        <f t="shared" si="59"/>
        <v>43854</v>
      </c>
      <c r="B66" s="44">
        <v>3995</v>
      </c>
      <c r="C66" s="44">
        <v>2619017</v>
      </c>
      <c r="D66" s="44">
        <v>151</v>
      </c>
      <c r="E66" s="44">
        <v>45980</v>
      </c>
      <c r="F66" s="44">
        <v>193</v>
      </c>
      <c r="G66" s="44">
        <v>333997</v>
      </c>
      <c r="H66" s="45">
        <f t="shared" si="60"/>
        <v>4339</v>
      </c>
      <c r="I66" s="45">
        <f t="shared" si="60"/>
        <v>2998994</v>
      </c>
      <c r="J66" s="46" t="s">
        <v>19</v>
      </c>
      <c r="K66" s="47" t="s">
        <v>39</v>
      </c>
      <c r="L66" s="47" t="s">
        <v>60</v>
      </c>
      <c r="M66" s="35"/>
      <c r="N66" s="48">
        <f t="shared" si="61"/>
        <v>43854</v>
      </c>
      <c r="O66" s="49">
        <v>0.12388</v>
      </c>
      <c r="P66" s="50">
        <v>0.10997999999999999</v>
      </c>
      <c r="Q66" s="51">
        <f t="shared" si="62"/>
        <v>36404.336300000024</v>
      </c>
      <c r="R66" s="49">
        <v>0.12388</v>
      </c>
      <c r="S66" s="50">
        <v>0.10997999999999999</v>
      </c>
      <c r="T66" s="51">
        <f t="shared" si="63"/>
        <v>639.12200000000041</v>
      </c>
      <c r="U66" s="49">
        <v>0.11849999999999999</v>
      </c>
      <c r="V66" s="50">
        <v>0.10997999999999999</v>
      </c>
      <c r="W66" s="51">
        <f t="shared" si="64"/>
        <v>2845.6544399999998</v>
      </c>
      <c r="X66" s="52">
        <f t="shared" si="65"/>
        <v>39889.112740000026</v>
      </c>
      <c r="Y66" s="52">
        <f t="shared" si="55"/>
        <v>655.57371714643307</v>
      </c>
    </row>
    <row r="67" spans="1:25" s="42" customFormat="1" x14ac:dyDescent="0.25">
      <c r="A67" s="43">
        <f t="shared" si="59"/>
        <v>43824</v>
      </c>
      <c r="B67" s="44">
        <v>3724</v>
      </c>
      <c r="C67" s="44">
        <v>2917999</v>
      </c>
      <c r="D67" s="44">
        <v>147</v>
      </c>
      <c r="E67" s="44">
        <v>44223</v>
      </c>
      <c r="F67" s="44">
        <v>190</v>
      </c>
      <c r="G67" s="44">
        <v>354305</v>
      </c>
      <c r="H67" s="45">
        <f>F67+D67+B67</f>
        <v>4061</v>
      </c>
      <c r="I67" s="45">
        <f>G67+E67+C67</f>
        <v>3316527</v>
      </c>
      <c r="J67" s="46" t="s">
        <v>19</v>
      </c>
      <c r="K67" s="47" t="s">
        <v>39</v>
      </c>
      <c r="L67" s="47" t="s">
        <v>60</v>
      </c>
      <c r="M67" s="35"/>
      <c r="N67" s="48">
        <f>A67</f>
        <v>43824</v>
      </c>
      <c r="O67" s="49">
        <v>0.12388</v>
      </c>
      <c r="P67" s="50">
        <v>0.10997999999999999</v>
      </c>
      <c r="Q67" s="51">
        <f>(O67-P67)*C67</f>
        <v>40560.186100000028</v>
      </c>
      <c r="R67" s="49">
        <v>0.12388</v>
      </c>
      <c r="S67" s="50">
        <v>0.10997999999999999</v>
      </c>
      <c r="T67" s="51">
        <f>(R67-S67)*E67</f>
        <v>614.69970000000046</v>
      </c>
      <c r="U67" s="49">
        <v>0.11849999999999999</v>
      </c>
      <c r="V67" s="50">
        <v>0.10997999999999999</v>
      </c>
      <c r="W67" s="51">
        <f>(U67-V67)*G67</f>
        <v>3018.6785999999997</v>
      </c>
      <c r="X67" s="52">
        <f t="shared" si="65"/>
        <v>44193.564400000032</v>
      </c>
      <c r="Y67" s="52">
        <f t="shared" si="55"/>
        <v>783.56578947368416</v>
      </c>
    </row>
    <row r="68" spans="1:25" s="42" customFormat="1" x14ac:dyDescent="0.25">
      <c r="A68" s="43">
        <f t="shared" si="59"/>
        <v>43794</v>
      </c>
      <c r="B68" s="44">
        <v>3761</v>
      </c>
      <c r="C68" s="44">
        <v>2562188</v>
      </c>
      <c r="D68" s="44">
        <v>145</v>
      </c>
      <c r="E68" s="44">
        <v>40292</v>
      </c>
      <c r="F68" s="44">
        <v>191</v>
      </c>
      <c r="G68" s="44">
        <v>315944</v>
      </c>
      <c r="H68" s="45">
        <f t="shared" ref="H68:I98" si="66">F68+D68+B68</f>
        <v>4097</v>
      </c>
      <c r="I68" s="45">
        <f t="shared" si="66"/>
        <v>2918424</v>
      </c>
      <c r="J68" s="46" t="s">
        <v>19</v>
      </c>
      <c r="K68" s="47" t="s">
        <v>39</v>
      </c>
      <c r="L68" s="47" t="s">
        <v>60</v>
      </c>
      <c r="M68" s="35"/>
      <c r="N68" s="48">
        <f t="shared" ref="N68:N131" si="67">A68</f>
        <v>43794</v>
      </c>
      <c r="O68" s="49">
        <v>9.98E-2</v>
      </c>
      <c r="P68" s="50">
        <v>0.10997999999999999</v>
      </c>
      <c r="Q68" s="51">
        <f t="shared" ref="Q68:Q117" si="68">(O68-P68)*C68</f>
        <v>-26083.073839999986</v>
      </c>
      <c r="R68" s="49">
        <v>9.98E-2</v>
      </c>
      <c r="S68" s="50">
        <v>0.10997999999999999</v>
      </c>
      <c r="T68" s="51">
        <f t="shared" ref="T68:T117" si="69">(R68-S68)*E68</f>
        <v>-410.17255999999981</v>
      </c>
      <c r="U68" s="49">
        <v>9.1689999999999994E-2</v>
      </c>
      <c r="V68" s="50">
        <v>0.10997999999999999</v>
      </c>
      <c r="W68" s="51">
        <f t="shared" ref="W68:W117" si="70">(U68-V68)*G68</f>
        <v>-5778.6157600000006</v>
      </c>
      <c r="X68" s="52">
        <f t="shared" si="65"/>
        <v>-32271.862159999986</v>
      </c>
      <c r="Y68" s="52">
        <f t="shared" si="55"/>
        <v>681.25179473544267</v>
      </c>
    </row>
    <row r="69" spans="1:25" s="42" customFormat="1" x14ac:dyDescent="0.25">
      <c r="A69" s="43">
        <f t="shared" si="59"/>
        <v>43764</v>
      </c>
      <c r="B69" s="44">
        <v>3794</v>
      </c>
      <c r="C69" s="44">
        <v>2145845</v>
      </c>
      <c r="D69" s="44">
        <v>151</v>
      </c>
      <c r="E69" s="44">
        <v>35516</v>
      </c>
      <c r="F69" s="44">
        <v>197</v>
      </c>
      <c r="G69" s="44">
        <v>311873</v>
      </c>
      <c r="H69" s="45">
        <f t="shared" si="66"/>
        <v>4142</v>
      </c>
      <c r="I69" s="45">
        <f t="shared" si="66"/>
        <v>2493234</v>
      </c>
      <c r="J69" s="46" t="s">
        <v>19</v>
      </c>
      <c r="K69" s="47" t="s">
        <v>39</v>
      </c>
      <c r="L69" s="47" t="s">
        <v>60</v>
      </c>
      <c r="M69" s="35"/>
      <c r="N69" s="48">
        <f t="shared" si="67"/>
        <v>43764</v>
      </c>
      <c r="O69" s="49">
        <v>9.98E-2</v>
      </c>
      <c r="P69" s="50">
        <v>0.10997999999999999</v>
      </c>
      <c r="Q69" s="51">
        <f t="shared" si="68"/>
        <v>-21844.702099999988</v>
      </c>
      <c r="R69" s="49">
        <v>9.98E-2</v>
      </c>
      <c r="S69" s="50">
        <v>0.10997999999999999</v>
      </c>
      <c r="T69" s="51">
        <f t="shared" si="69"/>
        <v>-361.55287999999979</v>
      </c>
      <c r="U69" s="49">
        <v>9.1689999999999994E-2</v>
      </c>
      <c r="V69" s="50">
        <v>0.10997999999999999</v>
      </c>
      <c r="W69" s="51">
        <f t="shared" si="70"/>
        <v>-5704.1571700000004</v>
      </c>
      <c r="X69" s="52">
        <f t="shared" si="65"/>
        <v>-27910.412149999989</v>
      </c>
      <c r="Y69" s="52">
        <f t="shared" si="55"/>
        <v>565.58908803373743</v>
      </c>
    </row>
    <row r="70" spans="1:25" s="42" customFormat="1" x14ac:dyDescent="0.25">
      <c r="A70" s="43">
        <f t="shared" si="59"/>
        <v>43734</v>
      </c>
      <c r="B70" s="44">
        <v>3832</v>
      </c>
      <c r="C70" s="44">
        <v>2206789</v>
      </c>
      <c r="D70" s="44">
        <v>152</v>
      </c>
      <c r="E70" s="44">
        <v>38190</v>
      </c>
      <c r="F70" s="44">
        <v>198</v>
      </c>
      <c r="G70" s="44">
        <v>355488</v>
      </c>
      <c r="H70" s="45">
        <f t="shared" si="66"/>
        <v>4182</v>
      </c>
      <c r="I70" s="45">
        <f t="shared" si="66"/>
        <v>2600467</v>
      </c>
      <c r="J70" s="46" t="s">
        <v>19</v>
      </c>
      <c r="K70" s="47" t="s">
        <v>39</v>
      </c>
      <c r="L70" s="47" t="s">
        <v>60</v>
      </c>
      <c r="M70" s="35"/>
      <c r="N70" s="48">
        <f t="shared" si="67"/>
        <v>43734</v>
      </c>
      <c r="O70" s="49">
        <v>9.98E-2</v>
      </c>
      <c r="P70" s="50">
        <v>0.10997999999999999</v>
      </c>
      <c r="Q70" s="51">
        <f t="shared" si="68"/>
        <v>-22465.11201999999</v>
      </c>
      <c r="R70" s="49">
        <v>9.98E-2</v>
      </c>
      <c r="S70" s="50">
        <v>0.10997999999999999</v>
      </c>
      <c r="T70" s="51">
        <f t="shared" si="69"/>
        <v>-388.77419999999978</v>
      </c>
      <c r="U70" s="49">
        <v>9.1689999999999994E-2</v>
      </c>
      <c r="V70" s="50">
        <v>0.10997999999999999</v>
      </c>
      <c r="W70" s="51">
        <f t="shared" si="70"/>
        <v>-6501.8755200000005</v>
      </c>
      <c r="X70" s="52">
        <f t="shared" si="65"/>
        <v>-29355.761739999991</v>
      </c>
      <c r="Y70" s="52">
        <f t="shared" si="55"/>
        <v>575.88439457202503</v>
      </c>
    </row>
    <row r="71" spans="1:25" s="42" customFormat="1" x14ac:dyDescent="0.25">
      <c r="A71" s="43">
        <f t="shared" si="59"/>
        <v>43704</v>
      </c>
      <c r="B71" s="44">
        <v>3883</v>
      </c>
      <c r="C71" s="44">
        <v>2099111</v>
      </c>
      <c r="D71" s="44">
        <v>151</v>
      </c>
      <c r="E71" s="44">
        <v>34375</v>
      </c>
      <c r="F71" s="44">
        <v>202</v>
      </c>
      <c r="G71" s="44">
        <v>327221</v>
      </c>
      <c r="H71" s="45">
        <f t="shared" si="66"/>
        <v>4236</v>
      </c>
      <c r="I71" s="45">
        <f t="shared" si="66"/>
        <v>2460707</v>
      </c>
      <c r="J71" s="46" t="s">
        <v>19</v>
      </c>
      <c r="K71" s="47" t="s">
        <v>39</v>
      </c>
      <c r="L71" s="47" t="s">
        <v>60</v>
      </c>
      <c r="M71" s="35"/>
      <c r="N71" s="48">
        <f t="shared" si="67"/>
        <v>43704</v>
      </c>
      <c r="O71" s="49">
        <v>9.98E-2</v>
      </c>
      <c r="P71" s="50">
        <v>0.10997999999999999</v>
      </c>
      <c r="Q71" s="51">
        <f t="shared" si="68"/>
        <v>-21368.94997999999</v>
      </c>
      <c r="R71" s="49">
        <v>9.98E-2</v>
      </c>
      <c r="S71" s="50">
        <v>0.10997999999999999</v>
      </c>
      <c r="T71" s="51">
        <f t="shared" si="69"/>
        <v>-349.93749999999983</v>
      </c>
      <c r="U71" s="49">
        <v>9.1689999999999994E-2</v>
      </c>
      <c r="V71" s="50">
        <v>0.10997999999999999</v>
      </c>
      <c r="W71" s="51">
        <f t="shared" si="70"/>
        <v>-5984.8720899999998</v>
      </c>
      <c r="X71" s="52">
        <f t="shared" si="65"/>
        <v>-27703.759569999991</v>
      </c>
      <c r="Y71" s="52">
        <f t="shared" si="55"/>
        <v>540.59000772598506</v>
      </c>
    </row>
    <row r="72" spans="1:25" s="42" customFormat="1" x14ac:dyDescent="0.25">
      <c r="A72" s="43">
        <f t="shared" si="59"/>
        <v>43674</v>
      </c>
      <c r="B72" s="44">
        <v>3920</v>
      </c>
      <c r="C72" s="44">
        <v>2901472</v>
      </c>
      <c r="D72" s="44">
        <v>149</v>
      </c>
      <c r="E72" s="44">
        <v>46788</v>
      </c>
      <c r="F72" s="44">
        <v>206</v>
      </c>
      <c r="G72" s="44">
        <v>411575</v>
      </c>
      <c r="H72" s="45">
        <f t="shared" si="66"/>
        <v>4275</v>
      </c>
      <c r="I72" s="45">
        <f t="shared" si="66"/>
        <v>3359835</v>
      </c>
      <c r="J72" s="46" t="s">
        <v>19</v>
      </c>
      <c r="K72" s="47" t="s">
        <v>39</v>
      </c>
      <c r="L72" s="47" t="s">
        <v>60</v>
      </c>
      <c r="M72" s="35"/>
      <c r="N72" s="48">
        <f t="shared" si="67"/>
        <v>43674</v>
      </c>
      <c r="O72" s="49">
        <v>9.98E-2</v>
      </c>
      <c r="P72" s="50">
        <v>0.10997999999999999</v>
      </c>
      <c r="Q72" s="51">
        <f t="shared" si="68"/>
        <v>-29536.984959999983</v>
      </c>
      <c r="R72" s="49">
        <v>9.98E-2</v>
      </c>
      <c r="S72" s="50">
        <v>0.10997999999999999</v>
      </c>
      <c r="T72" s="51">
        <f t="shared" si="69"/>
        <v>-476.30183999999974</v>
      </c>
      <c r="U72" s="49">
        <v>9.1689999999999994E-2</v>
      </c>
      <c r="V72" s="50">
        <v>0.10997999999999999</v>
      </c>
      <c r="W72" s="51">
        <f t="shared" si="70"/>
        <v>-7527.7067500000003</v>
      </c>
      <c r="X72" s="52">
        <f t="shared" si="65"/>
        <v>-37540.993549999985</v>
      </c>
      <c r="Y72" s="52">
        <f t="shared" si="55"/>
        <v>740.17142857142858</v>
      </c>
    </row>
    <row r="73" spans="1:25" s="42" customFormat="1" x14ac:dyDescent="0.25">
      <c r="A73" s="43">
        <f t="shared" si="59"/>
        <v>43644</v>
      </c>
      <c r="B73" s="44">
        <v>3962</v>
      </c>
      <c r="C73" s="44">
        <v>3405400</v>
      </c>
      <c r="D73" s="44">
        <v>156</v>
      </c>
      <c r="E73" s="44">
        <v>52606</v>
      </c>
      <c r="F73" s="44">
        <v>209</v>
      </c>
      <c r="G73" s="44">
        <v>430999</v>
      </c>
      <c r="H73" s="45">
        <f t="shared" si="66"/>
        <v>4327</v>
      </c>
      <c r="I73" s="45">
        <f t="shared" si="66"/>
        <v>3889005</v>
      </c>
      <c r="J73" s="46" t="s">
        <v>19</v>
      </c>
      <c r="K73" s="47" t="s">
        <v>39</v>
      </c>
      <c r="L73" s="47" t="s">
        <v>60</v>
      </c>
      <c r="M73" s="35"/>
      <c r="N73" s="48">
        <f t="shared" si="67"/>
        <v>43644</v>
      </c>
      <c r="O73" s="49">
        <v>9.98E-2</v>
      </c>
      <c r="P73" s="50">
        <v>0.10997999999999999</v>
      </c>
      <c r="Q73" s="51">
        <f t="shared" si="68"/>
        <v>-34666.97199999998</v>
      </c>
      <c r="R73" s="49">
        <v>9.98E-2</v>
      </c>
      <c r="S73" s="50">
        <v>0.10997999999999999</v>
      </c>
      <c r="T73" s="51">
        <f t="shared" si="69"/>
        <v>-535.52907999999968</v>
      </c>
      <c r="U73" s="49">
        <v>9.1689999999999994E-2</v>
      </c>
      <c r="V73" s="50">
        <v>0.10997999999999999</v>
      </c>
      <c r="W73" s="51">
        <f t="shared" si="70"/>
        <v>-7882.9717100000007</v>
      </c>
      <c r="X73" s="52">
        <f t="shared" si="65"/>
        <v>-43085.472789999978</v>
      </c>
      <c r="Y73" s="52">
        <f t="shared" si="55"/>
        <v>859.5153962645129</v>
      </c>
    </row>
    <row r="74" spans="1:25" s="42" customFormat="1" x14ac:dyDescent="0.25">
      <c r="A74" s="43">
        <f t="shared" si="59"/>
        <v>43614</v>
      </c>
      <c r="B74" s="44">
        <v>4011</v>
      </c>
      <c r="C74" s="44">
        <v>2081770</v>
      </c>
      <c r="D74" s="44">
        <v>162</v>
      </c>
      <c r="E74" s="44">
        <v>36322</v>
      </c>
      <c r="F74" s="44">
        <v>210</v>
      </c>
      <c r="G74" s="44">
        <v>336952</v>
      </c>
      <c r="H74" s="45">
        <f t="shared" si="66"/>
        <v>4383</v>
      </c>
      <c r="I74" s="45">
        <f t="shared" si="66"/>
        <v>2455044</v>
      </c>
      <c r="J74" s="46" t="s">
        <v>19</v>
      </c>
      <c r="K74" s="47" t="s">
        <v>39</v>
      </c>
      <c r="L74" s="47" t="s">
        <v>60</v>
      </c>
      <c r="M74" s="35"/>
      <c r="N74" s="48">
        <f t="shared" si="67"/>
        <v>43614</v>
      </c>
      <c r="O74" s="49">
        <v>0.12914999999999999</v>
      </c>
      <c r="P74" s="50">
        <v>0.10997999999999999</v>
      </c>
      <c r="Q74" s="51">
        <f t="shared" si="68"/>
        <v>39907.530899999983</v>
      </c>
      <c r="R74" s="49">
        <v>0.12914999999999999</v>
      </c>
      <c r="S74" s="50">
        <v>0.10997999999999999</v>
      </c>
      <c r="T74" s="51">
        <f t="shared" si="69"/>
        <v>696.29273999999975</v>
      </c>
      <c r="U74" s="49">
        <v>0.12239</v>
      </c>
      <c r="V74" s="50">
        <v>0.10997999999999999</v>
      </c>
      <c r="W74" s="51">
        <f t="shared" si="70"/>
        <v>4181.5743200000015</v>
      </c>
      <c r="X74" s="52">
        <f t="shared" si="65"/>
        <v>44785.397959999988</v>
      </c>
      <c r="Y74" s="52">
        <f t="shared" si="55"/>
        <v>519.01520817751179</v>
      </c>
    </row>
    <row r="75" spans="1:25" s="42" customFormat="1" x14ac:dyDescent="0.25">
      <c r="A75" s="43">
        <f t="shared" si="59"/>
        <v>43584</v>
      </c>
      <c r="B75" s="44">
        <v>4053</v>
      </c>
      <c r="C75" s="44">
        <v>2064234</v>
      </c>
      <c r="D75" s="44">
        <v>163</v>
      </c>
      <c r="E75" s="44">
        <v>36583</v>
      </c>
      <c r="F75" s="44">
        <v>211</v>
      </c>
      <c r="G75" s="44">
        <v>329794</v>
      </c>
      <c r="H75" s="45">
        <f t="shared" si="66"/>
        <v>4427</v>
      </c>
      <c r="I75" s="45">
        <f t="shared" si="66"/>
        <v>2430611</v>
      </c>
      <c r="J75" s="46" t="s">
        <v>19</v>
      </c>
      <c r="K75" s="47" t="s">
        <v>39</v>
      </c>
      <c r="L75" s="47" t="s">
        <v>60</v>
      </c>
      <c r="M75" s="35"/>
      <c r="N75" s="48">
        <f t="shared" si="67"/>
        <v>43584</v>
      </c>
      <c r="O75" s="49">
        <v>0.12914999999999999</v>
      </c>
      <c r="P75" s="50">
        <v>0.10997999999999999</v>
      </c>
      <c r="Q75" s="51">
        <f t="shared" si="68"/>
        <v>39571.365779999986</v>
      </c>
      <c r="R75" s="49">
        <v>0.12914999999999999</v>
      </c>
      <c r="S75" s="50">
        <v>0.10997999999999999</v>
      </c>
      <c r="T75" s="51">
        <f t="shared" si="69"/>
        <v>701.29610999999977</v>
      </c>
      <c r="U75" s="49">
        <v>0.12239</v>
      </c>
      <c r="V75" s="50">
        <v>0.10997999999999999</v>
      </c>
      <c r="W75" s="51">
        <f t="shared" si="70"/>
        <v>4092.7435400000013</v>
      </c>
      <c r="X75" s="52">
        <f t="shared" si="65"/>
        <v>44365.405429999984</v>
      </c>
      <c r="Y75" s="52">
        <f t="shared" si="55"/>
        <v>509.31014063656551</v>
      </c>
    </row>
    <row r="76" spans="1:25" s="42" customFormat="1" x14ac:dyDescent="0.25">
      <c r="A76" s="43">
        <f t="shared" si="59"/>
        <v>43554</v>
      </c>
      <c r="B76" s="44">
        <v>4022</v>
      </c>
      <c r="C76" s="44">
        <v>2344553</v>
      </c>
      <c r="D76" s="44">
        <v>164</v>
      </c>
      <c r="E76" s="44">
        <v>42546</v>
      </c>
      <c r="F76" s="44">
        <v>209</v>
      </c>
      <c r="G76" s="44">
        <v>361706</v>
      </c>
      <c r="H76" s="45">
        <f t="shared" si="66"/>
        <v>4395</v>
      </c>
      <c r="I76" s="45">
        <f t="shared" si="66"/>
        <v>2748805</v>
      </c>
      <c r="J76" s="46" t="s">
        <v>19</v>
      </c>
      <c r="K76" s="47" t="s">
        <v>39</v>
      </c>
      <c r="L76" s="47" t="s">
        <v>60</v>
      </c>
      <c r="M76" s="35"/>
      <c r="N76" s="48">
        <f t="shared" si="67"/>
        <v>43554</v>
      </c>
      <c r="O76" s="49">
        <v>0.12914999999999999</v>
      </c>
      <c r="P76" s="50">
        <v>0.10997999999999999</v>
      </c>
      <c r="Q76" s="51">
        <f t="shared" si="68"/>
        <v>44945.08100999998</v>
      </c>
      <c r="R76" s="49">
        <v>0.12914999999999999</v>
      </c>
      <c r="S76" s="50">
        <v>0.10997999999999999</v>
      </c>
      <c r="T76" s="51">
        <f t="shared" si="69"/>
        <v>815.60681999999963</v>
      </c>
      <c r="U76" s="49">
        <v>0.12239</v>
      </c>
      <c r="V76" s="50">
        <v>0.10997999999999999</v>
      </c>
      <c r="W76" s="51">
        <f t="shared" si="70"/>
        <v>4488.7714600000018</v>
      </c>
      <c r="X76" s="52">
        <f t="shared" si="65"/>
        <v>50249.459289999984</v>
      </c>
      <c r="Y76" s="52">
        <f t="shared" si="55"/>
        <v>582.9321233217305</v>
      </c>
    </row>
    <row r="77" spans="1:25" s="42" customFormat="1" x14ac:dyDescent="0.25">
      <c r="A77" s="43">
        <f>A78+30</f>
        <v>43524</v>
      </c>
      <c r="B77" s="44">
        <v>4038</v>
      </c>
      <c r="C77" s="44">
        <v>2530389</v>
      </c>
      <c r="D77" s="44">
        <v>166</v>
      </c>
      <c r="E77" s="44">
        <v>48161</v>
      </c>
      <c r="F77" s="44">
        <v>484</v>
      </c>
      <c r="G77" s="44">
        <v>355611</v>
      </c>
      <c r="H77" s="45">
        <f t="shared" si="66"/>
        <v>4688</v>
      </c>
      <c r="I77" s="45">
        <f t="shared" si="66"/>
        <v>2934161</v>
      </c>
      <c r="J77" s="46" t="s">
        <v>19</v>
      </c>
      <c r="K77" s="47" t="s">
        <v>39</v>
      </c>
      <c r="L77" s="47" t="s">
        <v>60</v>
      </c>
      <c r="M77" s="35"/>
      <c r="N77" s="48">
        <f t="shared" si="67"/>
        <v>43524</v>
      </c>
      <c r="O77" s="49">
        <v>0.12914999999999999</v>
      </c>
      <c r="P77" s="50">
        <v>0.10997999999999999</v>
      </c>
      <c r="Q77" s="51">
        <f t="shared" si="68"/>
        <v>48507.557129999979</v>
      </c>
      <c r="R77" s="49">
        <v>0.12914999999999999</v>
      </c>
      <c r="S77" s="50">
        <v>0.10997999999999999</v>
      </c>
      <c r="T77" s="51">
        <f t="shared" si="69"/>
        <v>923.24636999999962</v>
      </c>
      <c r="U77" s="49">
        <v>0.12239</v>
      </c>
      <c r="V77" s="50">
        <v>0.10997999999999999</v>
      </c>
      <c r="W77" s="51">
        <f t="shared" si="70"/>
        <v>4413.1325100000013</v>
      </c>
      <c r="X77" s="52">
        <f t="shared" si="65"/>
        <v>53843.936009999983</v>
      </c>
      <c r="Y77" s="52">
        <f t="shared" si="55"/>
        <v>626.64413075780089</v>
      </c>
    </row>
    <row r="78" spans="1:25" s="42" customFormat="1" x14ac:dyDescent="0.25">
      <c r="A78" s="43">
        <f t="shared" ref="A78:A126" si="71">A79+31</f>
        <v>43494</v>
      </c>
      <c r="B78" s="44">
        <v>4079</v>
      </c>
      <c r="C78" s="44">
        <v>2794093</v>
      </c>
      <c r="D78" s="44">
        <v>165</v>
      </c>
      <c r="E78" s="44">
        <v>48450</v>
      </c>
      <c r="F78" s="44">
        <v>504</v>
      </c>
      <c r="G78" s="44">
        <v>373018</v>
      </c>
      <c r="H78" s="45">
        <f t="shared" si="66"/>
        <v>4748</v>
      </c>
      <c r="I78" s="45">
        <f t="shared" si="66"/>
        <v>3215561</v>
      </c>
      <c r="J78" s="46" t="s">
        <v>19</v>
      </c>
      <c r="K78" s="47" t="s">
        <v>39</v>
      </c>
      <c r="L78" s="47" t="s">
        <v>60</v>
      </c>
      <c r="M78" s="35"/>
      <c r="N78" s="48">
        <f t="shared" si="67"/>
        <v>43494</v>
      </c>
      <c r="O78" s="49">
        <v>0.12914999999999999</v>
      </c>
      <c r="P78" s="50">
        <v>0.10997999999999999</v>
      </c>
      <c r="Q78" s="51">
        <f t="shared" si="68"/>
        <v>53562.762809999978</v>
      </c>
      <c r="R78" s="49">
        <v>0.12914999999999999</v>
      </c>
      <c r="S78" s="50">
        <v>0.10997999999999999</v>
      </c>
      <c r="T78" s="51">
        <f t="shared" si="69"/>
        <v>928.78649999999959</v>
      </c>
      <c r="U78" s="49">
        <v>0.12239</v>
      </c>
      <c r="V78" s="50">
        <v>0.10997999999999999</v>
      </c>
      <c r="W78" s="51">
        <f t="shared" si="70"/>
        <v>4629.1533800000016</v>
      </c>
      <c r="X78" s="52">
        <f t="shared" si="65"/>
        <v>59120.702689999976</v>
      </c>
      <c r="Y78" s="52">
        <f t="shared" si="55"/>
        <v>684.99460652120615</v>
      </c>
    </row>
    <row r="79" spans="1:25" s="42" customFormat="1" x14ac:dyDescent="0.25">
      <c r="A79" s="43">
        <f t="shared" si="71"/>
        <v>43463</v>
      </c>
      <c r="B79" s="44">
        <v>3920</v>
      </c>
      <c r="C79" s="44">
        <v>3171469</v>
      </c>
      <c r="D79" s="44">
        <v>167</v>
      </c>
      <c r="E79" s="44">
        <v>52797</v>
      </c>
      <c r="F79" s="44">
        <v>499</v>
      </c>
      <c r="G79" s="44">
        <v>373809</v>
      </c>
      <c r="H79" s="45">
        <f t="shared" si="66"/>
        <v>4586</v>
      </c>
      <c r="I79" s="45">
        <f t="shared" si="66"/>
        <v>3598075</v>
      </c>
      <c r="J79" s="46" t="s">
        <v>19</v>
      </c>
      <c r="K79" s="47" t="s">
        <v>39</v>
      </c>
      <c r="L79" s="47" t="s">
        <v>60</v>
      </c>
      <c r="M79" s="35"/>
      <c r="N79" s="48">
        <f t="shared" si="67"/>
        <v>43463</v>
      </c>
      <c r="O79" s="49">
        <v>0.12914999999999999</v>
      </c>
      <c r="P79" s="50">
        <v>0.10997999999999999</v>
      </c>
      <c r="Q79" s="51">
        <f t="shared" si="68"/>
        <v>60797.060729999976</v>
      </c>
      <c r="R79" s="49">
        <v>0.12914999999999999</v>
      </c>
      <c r="S79" s="50">
        <v>0.10997999999999999</v>
      </c>
      <c r="T79" s="51">
        <f t="shared" si="69"/>
        <v>1012.1184899999996</v>
      </c>
      <c r="U79" s="49">
        <v>0.12239</v>
      </c>
      <c r="V79" s="50">
        <v>0.10997999999999999</v>
      </c>
      <c r="W79" s="51">
        <f t="shared" si="70"/>
        <v>4638.9696900000017</v>
      </c>
      <c r="X79" s="52">
        <f t="shared" si="65"/>
        <v>66448.148909999974</v>
      </c>
      <c r="Y79" s="52">
        <f t="shared" si="55"/>
        <v>809.04821428571427</v>
      </c>
    </row>
    <row r="80" spans="1:25" s="42" customFormat="1" x14ac:dyDescent="0.25">
      <c r="A80" s="43">
        <f t="shared" si="71"/>
        <v>43432</v>
      </c>
      <c r="B80" s="44">
        <v>3947</v>
      </c>
      <c r="C80" s="44">
        <v>2856522</v>
      </c>
      <c r="D80" s="44">
        <v>168</v>
      </c>
      <c r="E80" s="44">
        <v>52118</v>
      </c>
      <c r="F80" s="44">
        <v>499</v>
      </c>
      <c r="G80" s="44">
        <v>343670</v>
      </c>
      <c r="H80" s="45">
        <f t="shared" si="66"/>
        <v>4614</v>
      </c>
      <c r="I80" s="45">
        <f t="shared" si="66"/>
        <v>3252310</v>
      </c>
      <c r="J80" s="46" t="s">
        <v>19</v>
      </c>
      <c r="K80" s="47" t="s">
        <v>39</v>
      </c>
      <c r="L80" s="47" t="s">
        <v>60</v>
      </c>
      <c r="M80" s="35"/>
      <c r="N80" s="48">
        <f t="shared" si="67"/>
        <v>43432</v>
      </c>
      <c r="O80" s="49">
        <v>0.10556</v>
      </c>
      <c r="P80" s="50">
        <v>0.10997999999999999</v>
      </c>
      <c r="Q80" s="51">
        <f t="shared" si="68"/>
        <v>-12625.827239999981</v>
      </c>
      <c r="R80" s="49">
        <v>0.10556</v>
      </c>
      <c r="S80" s="50">
        <v>0.10997999999999999</v>
      </c>
      <c r="T80" s="51">
        <f t="shared" si="69"/>
        <v>-230.36155999999966</v>
      </c>
      <c r="U80" s="49">
        <v>9.2600000000000002E-2</v>
      </c>
      <c r="V80" s="50">
        <v>0.10997999999999999</v>
      </c>
      <c r="W80" s="51">
        <f t="shared" si="70"/>
        <v>-5972.984599999997</v>
      </c>
      <c r="X80" s="52">
        <f t="shared" si="65"/>
        <v>-18829.173399999978</v>
      </c>
      <c r="Y80" s="52">
        <f t="shared" si="55"/>
        <v>723.71978718013679</v>
      </c>
    </row>
    <row r="81" spans="1:25" s="42" customFormat="1" x14ac:dyDescent="0.25">
      <c r="A81" s="43">
        <f t="shared" si="71"/>
        <v>43401</v>
      </c>
      <c r="B81" s="44">
        <v>3980</v>
      </c>
      <c r="C81" s="44">
        <v>2384962</v>
      </c>
      <c r="D81" s="44">
        <v>173</v>
      </c>
      <c r="E81" s="44">
        <v>40560</v>
      </c>
      <c r="F81" s="44">
        <v>502</v>
      </c>
      <c r="G81" s="44">
        <v>314653</v>
      </c>
      <c r="H81" s="45">
        <f t="shared" si="66"/>
        <v>4655</v>
      </c>
      <c r="I81" s="45">
        <f t="shared" si="66"/>
        <v>2740175</v>
      </c>
      <c r="J81" s="46" t="s">
        <v>19</v>
      </c>
      <c r="K81" s="47" t="s">
        <v>41</v>
      </c>
      <c r="L81" s="47" t="s">
        <v>60</v>
      </c>
      <c r="M81" s="35"/>
      <c r="N81" s="48">
        <f t="shared" si="67"/>
        <v>43401</v>
      </c>
      <c r="O81" s="49">
        <v>0.10556</v>
      </c>
      <c r="P81" s="50">
        <v>0.10465000000000001</v>
      </c>
      <c r="Q81" s="51">
        <f t="shared" si="68"/>
        <v>2170.3154199999863</v>
      </c>
      <c r="R81" s="49">
        <v>0.10556</v>
      </c>
      <c r="S81" s="50">
        <v>0.10465000000000001</v>
      </c>
      <c r="T81" s="51">
        <f t="shared" si="69"/>
        <v>36.909599999999763</v>
      </c>
      <c r="U81" s="49">
        <v>9.2600000000000002E-2</v>
      </c>
      <c r="V81" s="50">
        <v>0.10465000000000001</v>
      </c>
      <c r="W81" s="51">
        <f t="shared" si="70"/>
        <v>-3791.5686500000015</v>
      </c>
      <c r="X81" s="52">
        <f t="shared" si="65"/>
        <v>-1584.3436300000153</v>
      </c>
      <c r="Y81" s="52">
        <f t="shared" si="55"/>
        <v>599.23668341708537</v>
      </c>
    </row>
    <row r="82" spans="1:25" s="42" customFormat="1" x14ac:dyDescent="0.25">
      <c r="A82" s="43">
        <f t="shared" si="71"/>
        <v>43370</v>
      </c>
      <c r="B82" s="44">
        <v>4021</v>
      </c>
      <c r="C82" s="44">
        <v>2383217</v>
      </c>
      <c r="D82" s="44">
        <v>172</v>
      </c>
      <c r="E82" s="44">
        <v>38314</v>
      </c>
      <c r="F82" s="44">
        <v>502</v>
      </c>
      <c r="G82" s="44">
        <v>350033</v>
      </c>
      <c r="H82" s="45">
        <f t="shared" si="66"/>
        <v>4695</v>
      </c>
      <c r="I82" s="45">
        <f t="shared" si="66"/>
        <v>2771564</v>
      </c>
      <c r="J82" s="46" t="s">
        <v>19</v>
      </c>
      <c r="K82" s="47" t="s">
        <v>41</v>
      </c>
      <c r="L82" s="47" t="s">
        <v>60</v>
      </c>
      <c r="M82" s="35"/>
      <c r="N82" s="48">
        <f t="shared" si="67"/>
        <v>43370</v>
      </c>
      <c r="O82" s="49">
        <v>0.10556</v>
      </c>
      <c r="P82" s="50">
        <v>0.10465000000000001</v>
      </c>
      <c r="Q82" s="51">
        <f t="shared" si="68"/>
        <v>2168.7274699999862</v>
      </c>
      <c r="R82" s="49">
        <v>0.10556</v>
      </c>
      <c r="S82" s="50">
        <v>0.10465000000000001</v>
      </c>
      <c r="T82" s="51">
        <f t="shared" si="69"/>
        <v>34.865739999999775</v>
      </c>
      <c r="U82" s="49">
        <v>9.2600000000000002E-2</v>
      </c>
      <c r="V82" s="50">
        <v>0.10465000000000001</v>
      </c>
      <c r="W82" s="51">
        <f t="shared" si="70"/>
        <v>-4217.8976500000017</v>
      </c>
      <c r="X82" s="52">
        <f t="shared" si="65"/>
        <v>-2014.3044400000153</v>
      </c>
      <c r="Y82" s="52">
        <f t="shared" si="55"/>
        <v>592.69261377766725</v>
      </c>
    </row>
    <row r="83" spans="1:25" s="42" customFormat="1" x14ac:dyDescent="0.25">
      <c r="A83" s="43">
        <f t="shared" si="71"/>
        <v>43339</v>
      </c>
      <c r="B83" s="44">
        <v>4043</v>
      </c>
      <c r="C83" s="44">
        <v>2901867</v>
      </c>
      <c r="D83" s="44">
        <v>165</v>
      </c>
      <c r="E83" s="44">
        <v>41640</v>
      </c>
      <c r="F83" s="44">
        <v>504</v>
      </c>
      <c r="G83" s="44">
        <v>372968</v>
      </c>
      <c r="H83" s="45">
        <f t="shared" si="66"/>
        <v>4712</v>
      </c>
      <c r="I83" s="45">
        <f t="shared" si="66"/>
        <v>3316475</v>
      </c>
      <c r="J83" s="46" t="s">
        <v>19</v>
      </c>
      <c r="K83" s="47" t="s">
        <v>41</v>
      </c>
      <c r="L83" s="47" t="s">
        <v>60</v>
      </c>
      <c r="M83" s="35"/>
      <c r="N83" s="48">
        <f t="shared" si="67"/>
        <v>43339</v>
      </c>
      <c r="O83" s="49">
        <v>0.10556</v>
      </c>
      <c r="P83" s="50">
        <v>0.10465000000000001</v>
      </c>
      <c r="Q83" s="51">
        <f t="shared" si="68"/>
        <v>2640.6989699999831</v>
      </c>
      <c r="R83" s="49">
        <v>0.10556</v>
      </c>
      <c r="S83" s="50">
        <v>0.10465000000000001</v>
      </c>
      <c r="T83" s="51">
        <f t="shared" si="69"/>
        <v>37.892399999999753</v>
      </c>
      <c r="U83" s="49">
        <v>9.2600000000000002E-2</v>
      </c>
      <c r="V83" s="50">
        <v>0.10465000000000001</v>
      </c>
      <c r="W83" s="51">
        <f t="shared" si="70"/>
        <v>-4494.2644000000018</v>
      </c>
      <c r="X83" s="52">
        <f t="shared" si="65"/>
        <v>-1815.673030000019</v>
      </c>
      <c r="Y83" s="52">
        <f t="shared" si="55"/>
        <v>717.75092752906255</v>
      </c>
    </row>
    <row r="84" spans="1:25" s="42" customFormat="1" x14ac:dyDescent="0.25">
      <c r="A84" s="43">
        <f t="shared" si="71"/>
        <v>43308</v>
      </c>
      <c r="B84" s="44">
        <v>4069</v>
      </c>
      <c r="C84" s="44">
        <v>3434978</v>
      </c>
      <c r="D84" s="44">
        <v>161</v>
      </c>
      <c r="E84" s="44">
        <v>46723</v>
      </c>
      <c r="F84" s="44">
        <v>504</v>
      </c>
      <c r="G84" s="44">
        <v>401750</v>
      </c>
      <c r="H84" s="45">
        <f t="shared" si="66"/>
        <v>4734</v>
      </c>
      <c r="I84" s="45">
        <f t="shared" si="66"/>
        <v>3883451</v>
      </c>
      <c r="J84" s="46" t="s">
        <v>19</v>
      </c>
      <c r="K84" s="47" t="s">
        <v>41</v>
      </c>
      <c r="L84" s="47" t="s">
        <v>60</v>
      </c>
      <c r="M84" s="35"/>
      <c r="N84" s="48">
        <f t="shared" si="67"/>
        <v>43308</v>
      </c>
      <c r="O84" s="49">
        <v>0.10556</v>
      </c>
      <c r="P84" s="50">
        <v>0.10465000000000001</v>
      </c>
      <c r="Q84" s="51">
        <f t="shared" si="68"/>
        <v>3125.82997999998</v>
      </c>
      <c r="R84" s="49">
        <v>0.10556</v>
      </c>
      <c r="S84" s="50">
        <v>0.10465000000000001</v>
      </c>
      <c r="T84" s="51">
        <f t="shared" si="69"/>
        <v>42.51792999999973</v>
      </c>
      <c r="U84" s="49">
        <v>9.2600000000000002E-2</v>
      </c>
      <c r="V84" s="50">
        <v>0.10465000000000001</v>
      </c>
      <c r="W84" s="51">
        <f t="shared" si="70"/>
        <v>-4841.0875000000024</v>
      </c>
      <c r="X84" s="52">
        <f t="shared" si="65"/>
        <v>-1672.7395900000224</v>
      </c>
      <c r="Y84" s="52">
        <f t="shared" si="55"/>
        <v>844.18235438682723</v>
      </c>
    </row>
    <row r="85" spans="1:25" s="42" customFormat="1" x14ac:dyDescent="0.25">
      <c r="A85" s="43">
        <f t="shared" si="71"/>
        <v>43277</v>
      </c>
      <c r="B85" s="44">
        <v>3893</v>
      </c>
      <c r="C85" s="44">
        <v>3170769</v>
      </c>
      <c r="D85" s="44">
        <v>161</v>
      </c>
      <c r="E85" s="44">
        <v>41629</v>
      </c>
      <c r="F85" s="44">
        <v>494</v>
      </c>
      <c r="G85" s="44">
        <v>352739</v>
      </c>
      <c r="H85" s="45">
        <f t="shared" si="66"/>
        <v>4548</v>
      </c>
      <c r="I85" s="45">
        <f t="shared" si="66"/>
        <v>3565137</v>
      </c>
      <c r="J85" s="46" t="s">
        <v>19</v>
      </c>
      <c r="K85" s="47" t="s">
        <v>41</v>
      </c>
      <c r="L85" s="47" t="s">
        <v>60</v>
      </c>
      <c r="M85" s="35"/>
      <c r="N85" s="48">
        <f t="shared" si="67"/>
        <v>43277</v>
      </c>
      <c r="O85" s="49">
        <v>0.10556</v>
      </c>
      <c r="P85" s="50">
        <v>0.10465000000000001</v>
      </c>
      <c r="Q85" s="51">
        <f t="shared" si="68"/>
        <v>2885.3997899999813</v>
      </c>
      <c r="R85" s="49">
        <v>0.10556</v>
      </c>
      <c r="S85" s="50">
        <v>0.10465000000000001</v>
      </c>
      <c r="T85" s="51">
        <f t="shared" si="69"/>
        <v>37.882389999999759</v>
      </c>
      <c r="U85" s="49">
        <v>9.2600000000000002E-2</v>
      </c>
      <c r="V85" s="50">
        <v>0.10465000000000001</v>
      </c>
      <c r="W85" s="51">
        <f t="shared" si="70"/>
        <v>-4250.5049500000014</v>
      </c>
      <c r="X85" s="52">
        <f t="shared" si="65"/>
        <v>-1327.2227700000203</v>
      </c>
      <c r="Y85" s="52">
        <f t="shared" si="55"/>
        <v>814.47957873105577</v>
      </c>
    </row>
    <row r="86" spans="1:25" s="42" customFormat="1" x14ac:dyDescent="0.25">
      <c r="A86" s="43">
        <f t="shared" si="71"/>
        <v>43246</v>
      </c>
      <c r="B86" s="44">
        <v>3932</v>
      </c>
      <c r="C86" s="44">
        <v>2563510</v>
      </c>
      <c r="D86" s="44">
        <v>164</v>
      </c>
      <c r="E86" s="44">
        <v>37287</v>
      </c>
      <c r="F86" s="44">
        <v>495</v>
      </c>
      <c r="G86" s="44">
        <v>339494</v>
      </c>
      <c r="H86" s="45">
        <f t="shared" si="66"/>
        <v>4591</v>
      </c>
      <c r="I86" s="45">
        <f t="shared" si="66"/>
        <v>2940291</v>
      </c>
      <c r="J86" s="46" t="s">
        <v>19</v>
      </c>
      <c r="K86" s="47" t="s">
        <v>41</v>
      </c>
      <c r="L86" s="47" t="s">
        <v>60</v>
      </c>
      <c r="M86" s="35"/>
      <c r="N86" s="48">
        <f t="shared" si="67"/>
        <v>43246</v>
      </c>
      <c r="O86" s="49">
        <v>0.12340000000000001</v>
      </c>
      <c r="P86" s="50">
        <v>0.10465000000000001</v>
      </c>
      <c r="Q86" s="51">
        <f t="shared" si="68"/>
        <v>48065.812500000007</v>
      </c>
      <c r="R86" s="49">
        <v>0.12340000000000001</v>
      </c>
      <c r="S86" s="50">
        <v>0.10465000000000001</v>
      </c>
      <c r="T86" s="51">
        <f t="shared" si="69"/>
        <v>699.13125000000014</v>
      </c>
      <c r="U86" s="49">
        <v>0.10846</v>
      </c>
      <c r="V86" s="50">
        <v>0.10465000000000001</v>
      </c>
      <c r="W86" s="51">
        <f t="shared" si="70"/>
        <v>1293.472139999998</v>
      </c>
      <c r="X86" s="52">
        <f t="shared" si="65"/>
        <v>50058.415890000004</v>
      </c>
      <c r="Y86" s="52">
        <f t="shared" si="55"/>
        <v>651.96083418107833</v>
      </c>
    </row>
    <row r="87" spans="1:25" s="42" customFormat="1" x14ac:dyDescent="0.25">
      <c r="A87" s="43">
        <f t="shared" si="71"/>
        <v>43215</v>
      </c>
      <c r="B87" s="44">
        <v>3964</v>
      </c>
      <c r="C87" s="44">
        <v>2123756</v>
      </c>
      <c r="D87" s="44">
        <v>169</v>
      </c>
      <c r="E87" s="44">
        <v>35190</v>
      </c>
      <c r="F87" s="44">
        <v>497</v>
      </c>
      <c r="G87" s="44">
        <v>327377</v>
      </c>
      <c r="H87" s="45">
        <f t="shared" si="66"/>
        <v>4630</v>
      </c>
      <c r="I87" s="45">
        <f t="shared" si="66"/>
        <v>2486323</v>
      </c>
      <c r="J87" s="46" t="s">
        <v>19</v>
      </c>
      <c r="K87" s="47" t="s">
        <v>41</v>
      </c>
      <c r="L87" s="47" t="s">
        <v>60</v>
      </c>
      <c r="M87" s="35"/>
      <c r="N87" s="48">
        <f t="shared" si="67"/>
        <v>43215</v>
      </c>
      <c r="O87" s="49">
        <v>0.12340000000000001</v>
      </c>
      <c r="P87" s="50">
        <v>0.10465000000000001</v>
      </c>
      <c r="Q87" s="51">
        <f t="shared" si="68"/>
        <v>39820.425000000003</v>
      </c>
      <c r="R87" s="49">
        <v>0.12340000000000001</v>
      </c>
      <c r="S87" s="50">
        <v>0.10465000000000001</v>
      </c>
      <c r="T87" s="51">
        <f t="shared" si="69"/>
        <v>659.81250000000011</v>
      </c>
      <c r="U87" s="49">
        <v>0.10846</v>
      </c>
      <c r="V87" s="50">
        <v>0.10465000000000001</v>
      </c>
      <c r="W87" s="51">
        <f t="shared" si="70"/>
        <v>1247.306369999998</v>
      </c>
      <c r="X87" s="52">
        <f t="shared" si="65"/>
        <v>41727.543870000001</v>
      </c>
      <c r="Y87" s="52">
        <f t="shared" si="55"/>
        <v>535.76084762865787</v>
      </c>
    </row>
    <row r="88" spans="1:25" s="42" customFormat="1" x14ac:dyDescent="0.25">
      <c r="A88" s="43">
        <f t="shared" si="71"/>
        <v>43184</v>
      </c>
      <c r="B88" s="44">
        <v>4065</v>
      </c>
      <c r="C88" s="44">
        <v>2393463</v>
      </c>
      <c r="D88" s="44">
        <v>171</v>
      </c>
      <c r="E88" s="44">
        <v>43437</v>
      </c>
      <c r="F88" s="44">
        <v>494</v>
      </c>
      <c r="G88" s="44">
        <v>336771</v>
      </c>
      <c r="H88" s="45">
        <f t="shared" si="66"/>
        <v>4730</v>
      </c>
      <c r="I88" s="45">
        <f t="shared" si="66"/>
        <v>2773671</v>
      </c>
      <c r="J88" s="46" t="s">
        <v>19</v>
      </c>
      <c r="K88" s="47" t="s">
        <v>41</v>
      </c>
      <c r="L88" s="47" t="s">
        <v>60</v>
      </c>
      <c r="M88" s="35"/>
      <c r="N88" s="48">
        <f t="shared" si="67"/>
        <v>43184</v>
      </c>
      <c r="O88" s="49">
        <v>0.12340000000000001</v>
      </c>
      <c r="P88" s="50">
        <v>0.10465000000000001</v>
      </c>
      <c r="Q88" s="51">
        <f t="shared" si="68"/>
        <v>44877.431250000009</v>
      </c>
      <c r="R88" s="49">
        <v>0.12340000000000001</v>
      </c>
      <c r="S88" s="50">
        <v>0.10465000000000001</v>
      </c>
      <c r="T88" s="51">
        <f t="shared" si="69"/>
        <v>814.44375000000014</v>
      </c>
      <c r="U88" s="49">
        <v>0.10846</v>
      </c>
      <c r="V88" s="50">
        <v>0.10465000000000001</v>
      </c>
      <c r="W88" s="51">
        <f t="shared" si="70"/>
        <v>1283.097509999998</v>
      </c>
      <c r="X88" s="52">
        <f t="shared" si="65"/>
        <v>46974.972510000007</v>
      </c>
      <c r="Y88" s="52">
        <f t="shared" si="55"/>
        <v>588.7977859778598</v>
      </c>
    </row>
    <row r="89" spans="1:25" s="42" customFormat="1" x14ac:dyDescent="0.25">
      <c r="A89" s="43">
        <f t="shared" si="71"/>
        <v>43153</v>
      </c>
      <c r="B89" s="44">
        <v>4112</v>
      </c>
      <c r="C89" s="44">
        <v>2533560</v>
      </c>
      <c r="D89" s="44">
        <v>169</v>
      </c>
      <c r="E89" s="44">
        <v>45486</v>
      </c>
      <c r="F89" s="44">
        <v>501</v>
      </c>
      <c r="G89" s="44">
        <v>346270</v>
      </c>
      <c r="H89" s="45">
        <f t="shared" si="66"/>
        <v>4782</v>
      </c>
      <c r="I89" s="45">
        <f t="shared" si="66"/>
        <v>2925316</v>
      </c>
      <c r="J89" s="46" t="s">
        <v>19</v>
      </c>
      <c r="K89" s="47" t="s">
        <v>41</v>
      </c>
      <c r="L89" s="47" t="s">
        <v>60</v>
      </c>
      <c r="M89" s="35"/>
      <c r="N89" s="48">
        <f t="shared" si="67"/>
        <v>43153</v>
      </c>
      <c r="O89" s="49">
        <v>0.12340000000000001</v>
      </c>
      <c r="P89" s="50">
        <v>0.10465000000000001</v>
      </c>
      <c r="Q89" s="51">
        <f t="shared" si="68"/>
        <v>47504.250000000007</v>
      </c>
      <c r="R89" s="49">
        <v>0.12340000000000001</v>
      </c>
      <c r="S89" s="50">
        <v>0.10465000000000001</v>
      </c>
      <c r="T89" s="51">
        <f t="shared" si="69"/>
        <v>852.86250000000018</v>
      </c>
      <c r="U89" s="49">
        <v>0.10846</v>
      </c>
      <c r="V89" s="50">
        <v>0.10465000000000001</v>
      </c>
      <c r="W89" s="51">
        <f t="shared" si="70"/>
        <v>1319.288699999998</v>
      </c>
      <c r="X89" s="52">
        <f t="shared" si="65"/>
        <v>49676.401200000008</v>
      </c>
      <c r="Y89" s="52">
        <f t="shared" si="55"/>
        <v>616.13813229571986</v>
      </c>
    </row>
    <row r="90" spans="1:25" s="42" customFormat="1" x14ac:dyDescent="0.25">
      <c r="A90" s="43">
        <f t="shared" si="71"/>
        <v>43122</v>
      </c>
      <c r="B90" s="44">
        <v>4170</v>
      </c>
      <c r="C90" s="44">
        <v>2771562</v>
      </c>
      <c r="D90" s="44">
        <v>172</v>
      </c>
      <c r="E90" s="44">
        <v>50450</v>
      </c>
      <c r="F90" s="44">
        <v>507</v>
      </c>
      <c r="G90" s="44">
        <v>407037</v>
      </c>
      <c r="H90" s="45">
        <f t="shared" si="66"/>
        <v>4849</v>
      </c>
      <c r="I90" s="45">
        <f t="shared" si="66"/>
        <v>3229049</v>
      </c>
      <c r="J90" s="46" t="s">
        <v>19</v>
      </c>
      <c r="K90" s="47" t="s">
        <v>41</v>
      </c>
      <c r="L90" s="47" t="s">
        <v>60</v>
      </c>
      <c r="M90" s="35"/>
      <c r="N90" s="48">
        <f t="shared" si="67"/>
        <v>43122</v>
      </c>
      <c r="O90" s="49">
        <v>0.12340000000000001</v>
      </c>
      <c r="P90" s="50">
        <v>0.10465000000000001</v>
      </c>
      <c r="Q90" s="51">
        <f t="shared" si="68"/>
        <v>51966.787500000006</v>
      </c>
      <c r="R90" s="49">
        <v>0.12340000000000001</v>
      </c>
      <c r="S90" s="50">
        <v>0.10465000000000001</v>
      </c>
      <c r="T90" s="51">
        <f t="shared" si="69"/>
        <v>945.93750000000011</v>
      </c>
      <c r="U90" s="49">
        <v>0.10846</v>
      </c>
      <c r="V90" s="50">
        <v>0.10465000000000001</v>
      </c>
      <c r="W90" s="51">
        <f t="shared" si="70"/>
        <v>1550.8109699999975</v>
      </c>
      <c r="X90" s="52">
        <f t="shared" si="65"/>
        <v>54463.535970000004</v>
      </c>
      <c r="Y90" s="52">
        <f t="shared" si="55"/>
        <v>664.64316546762586</v>
      </c>
    </row>
    <row r="91" spans="1:25" s="42" customFormat="1" x14ac:dyDescent="0.25">
      <c r="A91" s="43">
        <f t="shared" si="71"/>
        <v>43091</v>
      </c>
      <c r="B91" s="44">
        <v>4188</v>
      </c>
      <c r="C91" s="44">
        <v>3750412</v>
      </c>
      <c r="D91" s="44">
        <v>171</v>
      </c>
      <c r="E91" s="44">
        <v>62156</v>
      </c>
      <c r="F91" s="44">
        <v>508</v>
      </c>
      <c r="G91" s="44">
        <v>489023</v>
      </c>
      <c r="H91" s="45">
        <f t="shared" si="66"/>
        <v>4867</v>
      </c>
      <c r="I91" s="45">
        <f t="shared" si="66"/>
        <v>4301591</v>
      </c>
      <c r="J91" s="46" t="s">
        <v>19</v>
      </c>
      <c r="K91" s="47" t="s">
        <v>41</v>
      </c>
      <c r="L91" s="47" t="s">
        <v>60</v>
      </c>
      <c r="M91" s="35"/>
      <c r="N91" s="48">
        <f t="shared" si="67"/>
        <v>43091</v>
      </c>
      <c r="O91" s="49">
        <v>0.12340000000000001</v>
      </c>
      <c r="P91" s="50">
        <v>0.10465000000000001</v>
      </c>
      <c r="Q91" s="51">
        <f t="shared" si="68"/>
        <v>70320.225000000006</v>
      </c>
      <c r="R91" s="49">
        <v>0.12340000000000001</v>
      </c>
      <c r="S91" s="50">
        <v>0.10465000000000001</v>
      </c>
      <c r="T91" s="51">
        <f t="shared" si="69"/>
        <v>1165.4250000000002</v>
      </c>
      <c r="U91" s="49">
        <v>0.10846</v>
      </c>
      <c r="V91" s="50">
        <v>0.10465000000000001</v>
      </c>
      <c r="W91" s="51">
        <f t="shared" si="70"/>
        <v>1863.177629999997</v>
      </c>
      <c r="X91" s="52">
        <f t="shared" si="65"/>
        <v>73348.82763</v>
      </c>
      <c r="Y91" s="52">
        <f t="shared" si="55"/>
        <v>895.51384909264561</v>
      </c>
    </row>
    <row r="92" spans="1:25" s="42" customFormat="1" x14ac:dyDescent="0.25">
      <c r="A92" s="43">
        <f t="shared" si="71"/>
        <v>43060</v>
      </c>
      <c r="B92" s="44">
        <v>4228</v>
      </c>
      <c r="C92" s="44">
        <v>2942854</v>
      </c>
      <c r="D92" s="44">
        <v>161</v>
      </c>
      <c r="E92" s="44">
        <v>41962</v>
      </c>
      <c r="F92" s="44">
        <v>516</v>
      </c>
      <c r="G92" s="44">
        <v>390197</v>
      </c>
      <c r="H92" s="45">
        <f t="shared" si="66"/>
        <v>4905</v>
      </c>
      <c r="I92" s="45">
        <f t="shared" si="66"/>
        <v>3375013</v>
      </c>
      <c r="J92" s="46" t="s">
        <v>19</v>
      </c>
      <c r="K92" s="47" t="s">
        <v>41</v>
      </c>
      <c r="L92" s="47" t="s">
        <v>60</v>
      </c>
      <c r="M92" s="35"/>
      <c r="N92" s="48">
        <f t="shared" si="67"/>
        <v>43060</v>
      </c>
      <c r="O92" s="49">
        <v>9.9339999999999998E-2</v>
      </c>
      <c r="P92" s="50">
        <v>0.10465000000000001</v>
      </c>
      <c r="Q92" s="51">
        <f t="shared" si="68"/>
        <v>-15626.554740000027</v>
      </c>
      <c r="R92" s="49">
        <v>9.9339999999999998E-2</v>
      </c>
      <c r="S92" s="50">
        <v>0.10465000000000001</v>
      </c>
      <c r="T92" s="51">
        <f t="shared" si="69"/>
        <v>-222.81822000000039</v>
      </c>
      <c r="U92" s="49">
        <v>8.6739999999999998E-2</v>
      </c>
      <c r="V92" s="50">
        <v>0.10465000000000001</v>
      </c>
      <c r="W92" s="51">
        <f t="shared" si="70"/>
        <v>-6988.428270000004</v>
      </c>
      <c r="X92" s="52">
        <f t="shared" si="65"/>
        <v>-22837.80123000003</v>
      </c>
      <c r="Y92" s="52">
        <f t="shared" si="55"/>
        <v>696.03926206244091</v>
      </c>
    </row>
    <row r="93" spans="1:25" s="42" customFormat="1" x14ac:dyDescent="0.25">
      <c r="A93" s="43">
        <f t="shared" si="71"/>
        <v>43029</v>
      </c>
      <c r="B93" s="44">
        <v>3511</v>
      </c>
      <c r="C93" s="44">
        <v>2117584</v>
      </c>
      <c r="D93" s="44">
        <v>136</v>
      </c>
      <c r="E93" s="44">
        <v>27837</v>
      </c>
      <c r="F93" s="44">
        <v>151</v>
      </c>
      <c r="G93" s="44">
        <v>279899</v>
      </c>
      <c r="H93" s="45">
        <f t="shared" si="66"/>
        <v>3798</v>
      </c>
      <c r="I93" s="45">
        <f t="shared" si="66"/>
        <v>2425320</v>
      </c>
      <c r="J93" s="46" t="s">
        <v>42</v>
      </c>
      <c r="K93" s="47" t="s">
        <v>43</v>
      </c>
      <c r="L93" s="47" t="s">
        <v>40</v>
      </c>
      <c r="M93" s="35"/>
      <c r="N93" s="48">
        <f t="shared" si="67"/>
        <v>43029</v>
      </c>
      <c r="O93" s="49">
        <v>9.9339999999999998E-2</v>
      </c>
      <c r="P93" s="50">
        <v>9.6610000000000001E-2</v>
      </c>
      <c r="Q93" s="51">
        <f t="shared" si="68"/>
        <v>5781.0043199999918</v>
      </c>
      <c r="R93" s="49">
        <v>9.9339999999999998E-2</v>
      </c>
      <c r="S93" s="50">
        <v>9.6610000000000001E-2</v>
      </c>
      <c r="T93" s="51">
        <f t="shared" si="69"/>
        <v>75.995009999999894</v>
      </c>
      <c r="U93" s="49">
        <v>8.6739999999999998E-2</v>
      </c>
      <c r="V93" s="50">
        <v>9.6610000000000001E-2</v>
      </c>
      <c r="W93" s="51">
        <f t="shared" si="70"/>
        <v>-2762.6031300000009</v>
      </c>
      <c r="X93" s="52">
        <f t="shared" si="65"/>
        <v>3094.396199999991</v>
      </c>
      <c r="Y93" s="52">
        <f t="shared" si="55"/>
        <v>603.12845343207061</v>
      </c>
    </row>
    <row r="94" spans="1:25" s="42" customFormat="1" x14ac:dyDescent="0.25">
      <c r="A94" s="43">
        <f t="shared" si="71"/>
        <v>42998</v>
      </c>
      <c r="B94" s="44">
        <v>2978</v>
      </c>
      <c r="C94" s="44">
        <v>1720100</v>
      </c>
      <c r="D94" s="44">
        <v>132</v>
      </c>
      <c r="E94" s="44">
        <v>19308</v>
      </c>
      <c r="F94" s="44">
        <v>95</v>
      </c>
      <c r="G94" s="44">
        <v>251564</v>
      </c>
      <c r="H94" s="45">
        <f t="shared" si="66"/>
        <v>3205</v>
      </c>
      <c r="I94" s="45">
        <f t="shared" si="66"/>
        <v>1990972</v>
      </c>
      <c r="J94" s="46" t="s">
        <v>42</v>
      </c>
      <c r="K94" s="47" t="s">
        <v>43</v>
      </c>
      <c r="L94" s="47" t="s">
        <v>40</v>
      </c>
      <c r="M94" s="35"/>
      <c r="N94" s="48">
        <f t="shared" si="67"/>
        <v>42998</v>
      </c>
      <c r="O94" s="49">
        <v>9.9339999999999998E-2</v>
      </c>
      <c r="P94" s="50">
        <v>9.6610000000000001E-2</v>
      </c>
      <c r="Q94" s="51">
        <f t="shared" si="68"/>
        <v>4695.8729999999932</v>
      </c>
      <c r="R94" s="49">
        <v>9.9339999999999998E-2</v>
      </c>
      <c r="S94" s="50">
        <v>9.6610000000000001E-2</v>
      </c>
      <c r="T94" s="51">
        <f t="shared" si="69"/>
        <v>52.710839999999926</v>
      </c>
      <c r="U94" s="49">
        <v>8.6739999999999998E-2</v>
      </c>
      <c r="V94" s="50">
        <v>9.6610000000000001E-2</v>
      </c>
      <c r="W94" s="51">
        <f t="shared" si="70"/>
        <v>-2482.9366800000012</v>
      </c>
      <c r="X94" s="52">
        <f t="shared" si="65"/>
        <v>2265.6471599999918</v>
      </c>
      <c r="Y94" s="52">
        <f t="shared" si="55"/>
        <v>577.60241773002019</v>
      </c>
    </row>
    <row r="95" spans="1:25" s="42" customFormat="1" x14ac:dyDescent="0.25">
      <c r="A95" s="43">
        <f t="shared" si="71"/>
        <v>42967</v>
      </c>
      <c r="B95" s="44">
        <v>3005</v>
      </c>
      <c r="C95" s="44">
        <v>2130595</v>
      </c>
      <c r="D95" s="44">
        <v>135</v>
      </c>
      <c r="E95" s="44">
        <v>24864</v>
      </c>
      <c r="F95" s="44">
        <v>95</v>
      </c>
      <c r="G95" s="44">
        <v>282717</v>
      </c>
      <c r="H95" s="45">
        <f t="shared" si="66"/>
        <v>3235</v>
      </c>
      <c r="I95" s="45">
        <f t="shared" si="66"/>
        <v>2438176</v>
      </c>
      <c r="J95" s="46" t="s">
        <v>42</v>
      </c>
      <c r="K95" s="47" t="s">
        <v>43</v>
      </c>
      <c r="L95" s="47" t="s">
        <v>40</v>
      </c>
      <c r="M95" s="35"/>
      <c r="N95" s="48">
        <f t="shared" si="67"/>
        <v>42967</v>
      </c>
      <c r="O95" s="49">
        <v>9.9339999999999998E-2</v>
      </c>
      <c r="P95" s="50">
        <v>9.6610000000000001E-2</v>
      </c>
      <c r="Q95" s="51">
        <f t="shared" si="68"/>
        <v>5816.5243499999924</v>
      </c>
      <c r="R95" s="49">
        <v>9.9339999999999998E-2</v>
      </c>
      <c r="S95" s="50">
        <v>9.6610000000000001E-2</v>
      </c>
      <c r="T95" s="51">
        <f t="shared" si="69"/>
        <v>67.878719999999902</v>
      </c>
      <c r="U95" s="49">
        <v>8.6739999999999998E-2</v>
      </c>
      <c r="V95" s="50">
        <v>9.6610000000000001E-2</v>
      </c>
      <c r="W95" s="51">
        <f t="shared" si="70"/>
        <v>-2790.4167900000011</v>
      </c>
      <c r="X95" s="52">
        <f t="shared" si="65"/>
        <v>3093.986279999991</v>
      </c>
      <c r="Y95" s="52">
        <f t="shared" si="55"/>
        <v>709.01663893510818</v>
      </c>
    </row>
    <row r="96" spans="1:25" s="42" customFormat="1" x14ac:dyDescent="0.25">
      <c r="A96" s="43">
        <f t="shared" si="71"/>
        <v>42936</v>
      </c>
      <c r="B96" s="44">
        <v>3035</v>
      </c>
      <c r="C96" s="44">
        <v>2391700</v>
      </c>
      <c r="D96" s="44">
        <v>135</v>
      </c>
      <c r="E96" s="44">
        <v>27910</v>
      </c>
      <c r="F96" s="44">
        <v>96</v>
      </c>
      <c r="G96" s="44">
        <v>288947</v>
      </c>
      <c r="H96" s="45">
        <f t="shared" si="66"/>
        <v>3266</v>
      </c>
      <c r="I96" s="45">
        <f t="shared" si="66"/>
        <v>2708557</v>
      </c>
      <c r="J96" s="46" t="s">
        <v>42</v>
      </c>
      <c r="K96" s="47" t="s">
        <v>43</v>
      </c>
      <c r="L96" s="47" t="s">
        <v>40</v>
      </c>
      <c r="M96" s="35"/>
      <c r="N96" s="48">
        <f t="shared" si="67"/>
        <v>42936</v>
      </c>
      <c r="O96" s="49">
        <v>9.9339999999999998E-2</v>
      </c>
      <c r="P96" s="50">
        <v>9.6610000000000001E-2</v>
      </c>
      <c r="Q96" s="51">
        <f t="shared" si="68"/>
        <v>6529.3409999999913</v>
      </c>
      <c r="R96" s="49">
        <v>9.9339999999999998E-2</v>
      </c>
      <c r="S96" s="50">
        <v>9.6610000000000001E-2</v>
      </c>
      <c r="T96" s="51">
        <f t="shared" si="69"/>
        <v>76.194299999999899</v>
      </c>
      <c r="U96" s="49">
        <v>8.6739999999999998E-2</v>
      </c>
      <c r="V96" s="50">
        <v>9.6610000000000001E-2</v>
      </c>
      <c r="W96" s="51">
        <f t="shared" si="70"/>
        <v>-2851.9068900000011</v>
      </c>
      <c r="X96" s="52">
        <f t="shared" si="65"/>
        <v>3753.6284099999903</v>
      </c>
      <c r="Y96" s="52">
        <f t="shared" si="55"/>
        <v>788.03953871499175</v>
      </c>
    </row>
    <row r="97" spans="1:25" s="42" customFormat="1" x14ac:dyDescent="0.25">
      <c r="A97" s="43">
        <f t="shared" si="71"/>
        <v>42905</v>
      </c>
      <c r="B97" s="44">
        <v>3057</v>
      </c>
      <c r="C97" s="44">
        <v>2033773</v>
      </c>
      <c r="D97" s="44">
        <v>135</v>
      </c>
      <c r="E97" s="44">
        <v>24909</v>
      </c>
      <c r="F97" s="44">
        <v>97</v>
      </c>
      <c r="G97" s="44">
        <v>272959</v>
      </c>
      <c r="H97" s="45">
        <f t="shared" si="66"/>
        <v>3289</v>
      </c>
      <c r="I97" s="45">
        <f t="shared" si="66"/>
        <v>2331641</v>
      </c>
      <c r="J97" s="46" t="s">
        <v>42</v>
      </c>
      <c r="K97" s="47" t="s">
        <v>43</v>
      </c>
      <c r="L97" s="47" t="s">
        <v>40</v>
      </c>
      <c r="M97" s="35"/>
      <c r="N97" s="48">
        <f t="shared" si="67"/>
        <v>42905</v>
      </c>
      <c r="O97" s="49">
        <v>9.9339999999999998E-2</v>
      </c>
      <c r="P97" s="50">
        <v>9.6610000000000001E-2</v>
      </c>
      <c r="Q97" s="51">
        <f t="shared" si="68"/>
        <v>5552.2002899999925</v>
      </c>
      <c r="R97" s="49">
        <v>9.9339999999999998E-2</v>
      </c>
      <c r="S97" s="50">
        <v>9.6610000000000001E-2</v>
      </c>
      <c r="T97" s="51">
        <f t="shared" si="69"/>
        <v>68.001569999999901</v>
      </c>
      <c r="U97" s="49">
        <v>8.6739999999999998E-2</v>
      </c>
      <c r="V97" s="50">
        <v>9.6610000000000001E-2</v>
      </c>
      <c r="W97" s="51">
        <f t="shared" si="70"/>
        <v>-2694.1053300000012</v>
      </c>
      <c r="X97" s="52">
        <f t="shared" si="65"/>
        <v>2926.0965299999912</v>
      </c>
      <c r="Y97" s="52">
        <f t="shared" si="55"/>
        <v>665.28393850179918</v>
      </c>
    </row>
    <row r="98" spans="1:25" s="42" customFormat="1" x14ac:dyDescent="0.25">
      <c r="A98" s="43">
        <f t="shared" si="71"/>
        <v>42874</v>
      </c>
      <c r="B98" s="44">
        <v>2995</v>
      </c>
      <c r="C98" s="44">
        <v>1827620</v>
      </c>
      <c r="D98" s="44">
        <v>133</v>
      </c>
      <c r="E98" s="44">
        <v>24785</v>
      </c>
      <c r="F98" s="44">
        <v>100</v>
      </c>
      <c r="G98" s="44">
        <v>274863</v>
      </c>
      <c r="H98" s="45">
        <f t="shared" si="66"/>
        <v>3228</v>
      </c>
      <c r="I98" s="45">
        <f t="shared" si="66"/>
        <v>2127268</v>
      </c>
      <c r="J98" s="46" t="s">
        <v>42</v>
      </c>
      <c r="K98" s="47" t="s">
        <v>43</v>
      </c>
      <c r="L98" s="47" t="s">
        <v>40</v>
      </c>
      <c r="M98" s="35"/>
      <c r="N98" s="48">
        <f t="shared" si="67"/>
        <v>42874</v>
      </c>
      <c r="O98" s="49">
        <v>9.7040000000000001E-2</v>
      </c>
      <c r="P98" s="50">
        <v>9.6610000000000001E-2</v>
      </c>
      <c r="Q98" s="51">
        <f t="shared" si="68"/>
        <v>785.87659999999971</v>
      </c>
      <c r="R98" s="49">
        <v>9.7040000000000001E-2</v>
      </c>
      <c r="S98" s="50">
        <v>9.6610000000000001E-2</v>
      </c>
      <c r="T98" s="51">
        <f t="shared" si="69"/>
        <v>10.657549999999995</v>
      </c>
      <c r="U98" s="49">
        <v>8.7989999999999999E-2</v>
      </c>
      <c r="V98" s="50">
        <v>9.6610000000000001E-2</v>
      </c>
      <c r="W98" s="51">
        <f t="shared" si="70"/>
        <v>-2369.3190600000007</v>
      </c>
      <c r="X98" s="52">
        <f t="shared" si="65"/>
        <v>-1572.7849100000012</v>
      </c>
      <c r="Y98" s="52">
        <f t="shared" si="55"/>
        <v>610.22370617696163</v>
      </c>
    </row>
    <row r="99" spans="1:25" s="42" customFormat="1" x14ac:dyDescent="0.25">
      <c r="A99" s="43">
        <f t="shared" si="71"/>
        <v>42843</v>
      </c>
      <c r="B99" s="44">
        <v>3019</v>
      </c>
      <c r="C99" s="44">
        <v>1817172</v>
      </c>
      <c r="D99" s="44">
        <v>132</v>
      </c>
      <c r="E99" s="44">
        <v>25784</v>
      </c>
      <c r="F99" s="44">
        <v>100</v>
      </c>
      <c r="G99" s="44">
        <v>259889</v>
      </c>
      <c r="H99" s="45">
        <f t="shared" ref="H99:I117" si="72">F99+D99+B99</f>
        <v>3251</v>
      </c>
      <c r="I99" s="45">
        <f t="shared" si="72"/>
        <v>2102845</v>
      </c>
      <c r="J99" s="46" t="s">
        <v>42</v>
      </c>
      <c r="K99" s="47" t="s">
        <v>43</v>
      </c>
      <c r="L99" s="47" t="s">
        <v>40</v>
      </c>
      <c r="M99" s="35"/>
      <c r="N99" s="48">
        <f t="shared" si="67"/>
        <v>42843</v>
      </c>
      <c r="O99" s="49">
        <v>9.7040000000000001E-2</v>
      </c>
      <c r="P99" s="50">
        <v>9.6610000000000001E-2</v>
      </c>
      <c r="Q99" s="51">
        <f t="shared" si="68"/>
        <v>781.38395999999966</v>
      </c>
      <c r="R99" s="49">
        <v>9.7040000000000001E-2</v>
      </c>
      <c r="S99" s="50">
        <v>9.6610000000000001E-2</v>
      </c>
      <c r="T99" s="51">
        <f t="shared" si="69"/>
        <v>11.087119999999995</v>
      </c>
      <c r="U99" s="49">
        <v>8.7989999999999999E-2</v>
      </c>
      <c r="V99" s="50">
        <v>9.6610000000000001E-2</v>
      </c>
      <c r="W99" s="51">
        <f t="shared" si="70"/>
        <v>-2240.2431800000008</v>
      </c>
      <c r="X99" s="52">
        <f t="shared" si="65"/>
        <v>-1447.772100000001</v>
      </c>
      <c r="Y99" s="52">
        <f t="shared" si="55"/>
        <v>601.91189135475327</v>
      </c>
    </row>
    <row r="100" spans="1:25" s="42" customFormat="1" x14ac:dyDescent="0.25">
      <c r="A100" s="43">
        <f t="shared" si="71"/>
        <v>42812</v>
      </c>
      <c r="B100" s="44">
        <v>3042</v>
      </c>
      <c r="C100" s="44">
        <v>1979021</v>
      </c>
      <c r="D100" s="44">
        <v>133</v>
      </c>
      <c r="E100" s="44">
        <v>30517</v>
      </c>
      <c r="F100" s="44">
        <v>101</v>
      </c>
      <c r="G100" s="44">
        <v>301992</v>
      </c>
      <c r="H100" s="45">
        <f t="shared" si="72"/>
        <v>3276</v>
      </c>
      <c r="I100" s="45">
        <f t="shared" si="72"/>
        <v>2311530</v>
      </c>
      <c r="J100" s="46" t="s">
        <v>42</v>
      </c>
      <c r="K100" s="47" t="s">
        <v>43</v>
      </c>
      <c r="L100" s="47" t="s">
        <v>40</v>
      </c>
      <c r="M100" s="35"/>
      <c r="N100" s="48">
        <f t="shared" si="67"/>
        <v>42812</v>
      </c>
      <c r="O100" s="49">
        <v>9.7040000000000001E-2</v>
      </c>
      <c r="P100" s="50">
        <v>9.6610000000000001E-2</v>
      </c>
      <c r="Q100" s="51">
        <f t="shared" si="68"/>
        <v>850.97902999999963</v>
      </c>
      <c r="R100" s="49">
        <v>9.7040000000000001E-2</v>
      </c>
      <c r="S100" s="50">
        <v>9.6610000000000001E-2</v>
      </c>
      <c r="T100" s="51">
        <f t="shared" si="69"/>
        <v>13.122309999999995</v>
      </c>
      <c r="U100" s="49">
        <v>8.7989999999999999E-2</v>
      </c>
      <c r="V100" s="50">
        <v>9.6610000000000001E-2</v>
      </c>
      <c r="W100" s="51">
        <f t="shared" si="70"/>
        <v>-2603.1710400000006</v>
      </c>
      <c r="X100" s="52">
        <f t="shared" si="65"/>
        <v>-1739.0697000000009</v>
      </c>
      <c r="Y100" s="52">
        <f t="shared" si="55"/>
        <v>650.56574621959237</v>
      </c>
    </row>
    <row r="101" spans="1:25" s="42" customFormat="1" x14ac:dyDescent="0.25">
      <c r="A101" s="43">
        <f t="shared" si="71"/>
        <v>42781</v>
      </c>
      <c r="B101" s="44">
        <v>3094</v>
      </c>
      <c r="C101" s="44">
        <v>2081454</v>
      </c>
      <c r="D101" s="44">
        <v>130</v>
      </c>
      <c r="E101" s="44">
        <v>30849</v>
      </c>
      <c r="F101" s="44">
        <v>100</v>
      </c>
      <c r="G101" s="44">
        <v>288603</v>
      </c>
      <c r="H101" s="45">
        <f t="shared" si="72"/>
        <v>3324</v>
      </c>
      <c r="I101" s="45">
        <f t="shared" si="72"/>
        <v>2400906</v>
      </c>
      <c r="J101" s="46" t="s">
        <v>42</v>
      </c>
      <c r="K101" s="47" t="s">
        <v>43</v>
      </c>
      <c r="L101" s="47" t="s">
        <v>40</v>
      </c>
      <c r="M101" s="35"/>
      <c r="N101" s="48">
        <f t="shared" si="67"/>
        <v>42781</v>
      </c>
      <c r="O101" s="49">
        <v>9.7040000000000001E-2</v>
      </c>
      <c r="P101" s="50">
        <v>9.6610000000000001E-2</v>
      </c>
      <c r="Q101" s="51">
        <f t="shared" si="68"/>
        <v>895.02521999999965</v>
      </c>
      <c r="R101" s="49">
        <v>9.7040000000000001E-2</v>
      </c>
      <c r="S101" s="50">
        <v>9.6610000000000001E-2</v>
      </c>
      <c r="T101" s="51">
        <f t="shared" si="69"/>
        <v>13.265069999999994</v>
      </c>
      <c r="U101" s="49">
        <v>8.7989999999999999E-2</v>
      </c>
      <c r="V101" s="50">
        <v>9.6610000000000001E-2</v>
      </c>
      <c r="W101" s="51">
        <f t="shared" si="70"/>
        <v>-2487.7578600000006</v>
      </c>
      <c r="X101" s="52">
        <f t="shared" si="65"/>
        <v>-1579.4675700000012</v>
      </c>
      <c r="Y101" s="52">
        <f t="shared" si="55"/>
        <v>672.73884938590822</v>
      </c>
    </row>
    <row r="102" spans="1:25" s="42" customFormat="1" x14ac:dyDescent="0.25">
      <c r="A102" s="43">
        <f t="shared" si="71"/>
        <v>42750</v>
      </c>
      <c r="B102" s="44">
        <v>3110</v>
      </c>
      <c r="C102" s="44">
        <v>2369447</v>
      </c>
      <c r="D102" s="44">
        <v>134</v>
      </c>
      <c r="E102" s="44">
        <v>37862</v>
      </c>
      <c r="F102" s="44">
        <v>102</v>
      </c>
      <c r="G102" s="44">
        <v>353376</v>
      </c>
      <c r="H102" s="45">
        <f t="shared" si="72"/>
        <v>3346</v>
      </c>
      <c r="I102" s="45">
        <f t="shared" si="72"/>
        <v>2760685</v>
      </c>
      <c r="J102" s="46" t="s">
        <v>42</v>
      </c>
      <c r="K102" s="47" t="s">
        <v>43</v>
      </c>
      <c r="L102" s="47" t="s">
        <v>40</v>
      </c>
      <c r="M102" s="35"/>
      <c r="N102" s="48">
        <f t="shared" si="67"/>
        <v>42750</v>
      </c>
      <c r="O102" s="49">
        <v>9.7040000000000001E-2</v>
      </c>
      <c r="P102" s="50">
        <v>9.6610000000000001E-2</v>
      </c>
      <c r="Q102" s="51">
        <f t="shared" si="68"/>
        <v>1018.8622099999995</v>
      </c>
      <c r="R102" s="49">
        <v>9.7040000000000001E-2</v>
      </c>
      <c r="S102" s="50">
        <v>9.6610000000000001E-2</v>
      </c>
      <c r="T102" s="51">
        <f t="shared" si="69"/>
        <v>16.280659999999994</v>
      </c>
      <c r="U102" s="49">
        <v>8.7989999999999999E-2</v>
      </c>
      <c r="V102" s="50">
        <v>9.6610000000000001E-2</v>
      </c>
      <c r="W102" s="51">
        <f t="shared" si="70"/>
        <v>-3046.1011200000007</v>
      </c>
      <c r="X102" s="52">
        <f t="shared" si="65"/>
        <v>-2010.9582500000013</v>
      </c>
      <c r="Y102" s="52">
        <f t="shared" si="55"/>
        <v>761.88006430868165</v>
      </c>
    </row>
    <row r="103" spans="1:25" s="42" customFormat="1" x14ac:dyDescent="0.25">
      <c r="A103" s="43">
        <f t="shared" si="71"/>
        <v>42719</v>
      </c>
      <c r="B103" s="44">
        <v>3122</v>
      </c>
      <c r="C103" s="44">
        <v>2456160</v>
      </c>
      <c r="D103" s="44">
        <v>135</v>
      </c>
      <c r="E103" s="44">
        <v>37617</v>
      </c>
      <c r="F103" s="44">
        <v>103</v>
      </c>
      <c r="G103" s="44">
        <v>331563</v>
      </c>
      <c r="H103" s="45">
        <f t="shared" si="72"/>
        <v>3360</v>
      </c>
      <c r="I103" s="45">
        <f t="shared" si="72"/>
        <v>2825340</v>
      </c>
      <c r="J103" s="46" t="s">
        <v>42</v>
      </c>
      <c r="K103" s="47" t="s">
        <v>43</v>
      </c>
      <c r="L103" s="47" t="s">
        <v>40</v>
      </c>
      <c r="M103" s="35"/>
      <c r="N103" s="48">
        <f t="shared" si="67"/>
        <v>42719</v>
      </c>
      <c r="O103" s="49">
        <v>9.7040000000000001E-2</v>
      </c>
      <c r="P103" s="50">
        <v>9.6610000000000001E-2</v>
      </c>
      <c r="Q103" s="51">
        <f t="shared" si="68"/>
        <v>1056.1487999999995</v>
      </c>
      <c r="R103" s="49">
        <v>9.7040000000000001E-2</v>
      </c>
      <c r="S103" s="50">
        <v>9.6610000000000001E-2</v>
      </c>
      <c r="T103" s="51">
        <f t="shared" si="69"/>
        <v>16.175309999999993</v>
      </c>
      <c r="U103" s="49">
        <v>8.7989999999999999E-2</v>
      </c>
      <c r="V103" s="50">
        <v>9.6610000000000001E-2</v>
      </c>
      <c r="W103" s="51">
        <f t="shared" si="70"/>
        <v>-2858.0730600000011</v>
      </c>
      <c r="X103" s="52">
        <f t="shared" si="65"/>
        <v>-1785.7489500000015</v>
      </c>
      <c r="Y103" s="52">
        <f t="shared" si="55"/>
        <v>786.72645739910308</v>
      </c>
    </row>
    <row r="104" spans="1:25" s="42" customFormat="1" x14ac:dyDescent="0.25">
      <c r="A104" s="43">
        <f t="shared" si="71"/>
        <v>42688</v>
      </c>
      <c r="B104" s="44">
        <v>3152</v>
      </c>
      <c r="C104" s="44">
        <v>2054786</v>
      </c>
      <c r="D104" s="44">
        <v>139</v>
      </c>
      <c r="E104" s="44">
        <v>31949</v>
      </c>
      <c r="F104" s="44">
        <v>105</v>
      </c>
      <c r="G104" s="44">
        <v>302000</v>
      </c>
      <c r="H104" s="45">
        <f t="shared" si="72"/>
        <v>3396</v>
      </c>
      <c r="I104" s="45">
        <f t="shared" si="72"/>
        <v>2388735</v>
      </c>
      <c r="J104" s="46" t="s">
        <v>42</v>
      </c>
      <c r="K104" s="47" t="s">
        <v>43</v>
      </c>
      <c r="L104" s="47" t="s">
        <v>40</v>
      </c>
      <c r="M104" s="35"/>
      <c r="N104" s="48">
        <f t="shared" si="67"/>
        <v>42688</v>
      </c>
      <c r="O104" s="49">
        <v>7.8780000000000003E-2</v>
      </c>
      <c r="P104" s="50">
        <v>9.6610000000000001E-2</v>
      </c>
      <c r="Q104" s="51">
        <f t="shared" si="68"/>
        <v>-36636.83438</v>
      </c>
      <c r="R104" s="49">
        <v>7.8780000000000003E-2</v>
      </c>
      <c r="S104" s="50">
        <v>9.6610000000000001E-2</v>
      </c>
      <c r="T104" s="51">
        <f t="shared" si="69"/>
        <v>-569.65066999999999</v>
      </c>
      <c r="U104" s="49">
        <v>7.3459999999999998E-2</v>
      </c>
      <c r="V104" s="50">
        <v>9.6610000000000001E-2</v>
      </c>
      <c r="W104" s="51">
        <f t="shared" si="70"/>
        <v>-6991.3000000000011</v>
      </c>
      <c r="X104" s="52">
        <f t="shared" si="65"/>
        <v>-44197.785049999999</v>
      </c>
      <c r="Y104" s="52">
        <f t="shared" si="55"/>
        <v>651.89911167512696</v>
      </c>
    </row>
    <row r="105" spans="1:25" s="42" customFormat="1" x14ac:dyDescent="0.25">
      <c r="A105" s="43">
        <f t="shared" si="71"/>
        <v>42657</v>
      </c>
      <c r="B105" s="44">
        <v>3169</v>
      </c>
      <c r="C105" s="44">
        <v>2580403</v>
      </c>
      <c r="D105" s="44">
        <v>140</v>
      </c>
      <c r="E105" s="44">
        <v>38740</v>
      </c>
      <c r="F105" s="44">
        <v>105</v>
      </c>
      <c r="G105" s="44">
        <v>373035</v>
      </c>
      <c r="H105" s="45">
        <f t="shared" si="72"/>
        <v>3414</v>
      </c>
      <c r="I105" s="45">
        <f t="shared" si="72"/>
        <v>2992178</v>
      </c>
      <c r="J105" s="46" t="s">
        <v>42</v>
      </c>
      <c r="K105" s="47" t="s">
        <v>44</v>
      </c>
      <c r="L105" s="47" t="s">
        <v>40</v>
      </c>
      <c r="M105" s="35"/>
      <c r="N105" s="48">
        <f t="shared" si="67"/>
        <v>42657</v>
      </c>
      <c r="O105" s="49">
        <v>7.8780000000000003E-2</v>
      </c>
      <c r="P105" s="50">
        <v>8.8999999999999996E-2</v>
      </c>
      <c r="Q105" s="51">
        <f t="shared" si="68"/>
        <v>-26371.71865999998</v>
      </c>
      <c r="R105" s="49">
        <v>7.8780000000000003E-2</v>
      </c>
      <c r="S105" s="50">
        <v>8.8999999999999996E-2</v>
      </c>
      <c r="T105" s="51">
        <f t="shared" si="69"/>
        <v>-395.92279999999971</v>
      </c>
      <c r="U105" s="49">
        <v>7.3459999999999998E-2</v>
      </c>
      <c r="V105" s="50">
        <v>8.8999999999999996E-2</v>
      </c>
      <c r="W105" s="51">
        <f t="shared" si="70"/>
        <v>-5796.9638999999997</v>
      </c>
      <c r="X105" s="52">
        <f t="shared" si="65"/>
        <v>-32564.60535999998</v>
      </c>
      <c r="Y105" s="52">
        <f t="shared" si="55"/>
        <v>814.2641211738719</v>
      </c>
    </row>
    <row r="106" spans="1:25" s="42" customFormat="1" x14ac:dyDescent="0.25">
      <c r="A106" s="43">
        <f t="shared" si="71"/>
        <v>42626</v>
      </c>
      <c r="B106" s="44">
        <v>3190</v>
      </c>
      <c r="C106" s="44">
        <v>2258135</v>
      </c>
      <c r="D106" s="44">
        <v>140</v>
      </c>
      <c r="E106" s="44">
        <v>31014</v>
      </c>
      <c r="F106" s="44">
        <v>106</v>
      </c>
      <c r="G106" s="44">
        <v>360642</v>
      </c>
      <c r="H106" s="45">
        <f t="shared" si="72"/>
        <v>3436</v>
      </c>
      <c r="I106" s="45">
        <f t="shared" si="72"/>
        <v>2649791</v>
      </c>
      <c r="J106" s="46" t="s">
        <v>42</v>
      </c>
      <c r="K106" s="47" t="s">
        <v>44</v>
      </c>
      <c r="L106" s="47" t="s">
        <v>40</v>
      </c>
      <c r="M106" s="35"/>
      <c r="N106" s="48">
        <f t="shared" si="67"/>
        <v>42626</v>
      </c>
      <c r="O106" s="49">
        <v>7.8780000000000003E-2</v>
      </c>
      <c r="P106" s="50">
        <v>8.8999999999999996E-2</v>
      </c>
      <c r="Q106" s="51">
        <f t="shared" si="68"/>
        <v>-23078.139699999985</v>
      </c>
      <c r="R106" s="49">
        <v>7.8780000000000003E-2</v>
      </c>
      <c r="S106" s="50">
        <v>8.8999999999999996E-2</v>
      </c>
      <c r="T106" s="51">
        <f t="shared" si="69"/>
        <v>-316.96307999999976</v>
      </c>
      <c r="U106" s="49">
        <v>7.3459999999999998E-2</v>
      </c>
      <c r="V106" s="50">
        <v>8.8999999999999996E-2</v>
      </c>
      <c r="W106" s="51">
        <f t="shared" si="70"/>
        <v>-5604.3766799999994</v>
      </c>
      <c r="X106" s="52">
        <f t="shared" si="65"/>
        <v>-28999.479459999984</v>
      </c>
      <c r="Y106" s="52">
        <f t="shared" si="55"/>
        <v>707.87931034482756</v>
      </c>
    </row>
    <row r="107" spans="1:25" s="42" customFormat="1" x14ac:dyDescent="0.25">
      <c r="A107" s="43">
        <f t="shared" si="71"/>
        <v>42595</v>
      </c>
      <c r="B107" s="44">
        <v>3219</v>
      </c>
      <c r="C107" s="44">
        <v>2919044</v>
      </c>
      <c r="D107" s="44">
        <v>141</v>
      </c>
      <c r="E107" s="44">
        <v>33014</v>
      </c>
      <c r="F107" s="44">
        <v>106</v>
      </c>
      <c r="G107" s="44">
        <v>392406</v>
      </c>
      <c r="H107" s="45">
        <f t="shared" si="72"/>
        <v>3466</v>
      </c>
      <c r="I107" s="45">
        <f t="shared" si="72"/>
        <v>3344464</v>
      </c>
      <c r="J107" s="46" t="s">
        <v>42</v>
      </c>
      <c r="K107" s="47" t="s">
        <v>44</v>
      </c>
      <c r="L107" s="47" t="s">
        <v>40</v>
      </c>
      <c r="M107" s="35"/>
      <c r="N107" s="48">
        <f t="shared" si="67"/>
        <v>42595</v>
      </c>
      <c r="O107" s="49">
        <v>7.8780000000000003E-2</v>
      </c>
      <c r="P107" s="50">
        <v>8.8999999999999996E-2</v>
      </c>
      <c r="Q107" s="51">
        <f t="shared" si="68"/>
        <v>-29832.62967999998</v>
      </c>
      <c r="R107" s="49">
        <v>7.8780000000000003E-2</v>
      </c>
      <c r="S107" s="50">
        <v>8.8999999999999996E-2</v>
      </c>
      <c r="T107" s="51">
        <f t="shared" si="69"/>
        <v>-337.40307999999976</v>
      </c>
      <c r="U107" s="49">
        <v>7.3459999999999998E-2</v>
      </c>
      <c r="V107" s="50">
        <v>8.8999999999999996E-2</v>
      </c>
      <c r="W107" s="51">
        <f t="shared" si="70"/>
        <v>-6097.989239999999</v>
      </c>
      <c r="X107" s="52">
        <f t="shared" si="65"/>
        <v>-36268.021999999983</v>
      </c>
      <c r="Y107" s="52">
        <f t="shared" ref="Y107:Y144" si="73">IFERROR(C107/B107,0)</f>
        <v>906.81702392047225</v>
      </c>
    </row>
    <row r="108" spans="1:25" s="42" customFormat="1" x14ac:dyDescent="0.25">
      <c r="A108" s="43">
        <f t="shared" si="71"/>
        <v>42564</v>
      </c>
      <c r="B108" s="44">
        <v>3244</v>
      </c>
      <c r="C108" s="44">
        <v>2830996</v>
      </c>
      <c r="D108" s="44">
        <v>141</v>
      </c>
      <c r="E108" s="44">
        <v>32494</v>
      </c>
      <c r="F108" s="44">
        <v>107</v>
      </c>
      <c r="G108" s="44">
        <v>371648</v>
      </c>
      <c r="H108" s="45">
        <f t="shared" si="72"/>
        <v>3492</v>
      </c>
      <c r="I108" s="45">
        <f t="shared" si="72"/>
        <v>3235138</v>
      </c>
      <c r="J108" s="46" t="s">
        <v>42</v>
      </c>
      <c r="K108" s="47" t="s">
        <v>44</v>
      </c>
      <c r="L108" s="47" t="s">
        <v>40</v>
      </c>
      <c r="M108" s="35"/>
      <c r="N108" s="48">
        <f t="shared" si="67"/>
        <v>42564</v>
      </c>
      <c r="O108" s="49">
        <v>7.8780000000000003E-2</v>
      </c>
      <c r="P108" s="50">
        <v>8.8999999999999996E-2</v>
      </c>
      <c r="Q108" s="51">
        <f t="shared" si="68"/>
        <v>-28932.779119999981</v>
      </c>
      <c r="R108" s="49">
        <v>7.8780000000000003E-2</v>
      </c>
      <c r="S108" s="50">
        <v>8.8999999999999996E-2</v>
      </c>
      <c r="T108" s="51">
        <f t="shared" si="69"/>
        <v>-332.08867999999978</v>
      </c>
      <c r="U108" s="49">
        <v>7.3459999999999998E-2</v>
      </c>
      <c r="V108" s="50">
        <v>8.8999999999999996E-2</v>
      </c>
      <c r="W108" s="51">
        <f t="shared" si="70"/>
        <v>-5775.4099199999991</v>
      </c>
      <c r="X108" s="52">
        <f t="shared" si="65"/>
        <v>-35040.277719999984</v>
      </c>
      <c r="Y108" s="52">
        <f t="shared" si="73"/>
        <v>872.68680641183721</v>
      </c>
    </row>
    <row r="109" spans="1:25" s="42" customFormat="1" x14ac:dyDescent="0.25">
      <c r="A109" s="43">
        <f t="shared" si="71"/>
        <v>42533</v>
      </c>
      <c r="B109" s="44">
        <v>3235</v>
      </c>
      <c r="C109" s="44">
        <v>2341067</v>
      </c>
      <c r="D109" s="44">
        <v>147</v>
      </c>
      <c r="E109" s="44">
        <v>31671</v>
      </c>
      <c r="F109" s="44">
        <v>107</v>
      </c>
      <c r="G109" s="44">
        <v>356939</v>
      </c>
      <c r="H109" s="45">
        <f t="shared" si="72"/>
        <v>3489</v>
      </c>
      <c r="I109" s="45">
        <f t="shared" si="72"/>
        <v>2729677</v>
      </c>
      <c r="J109" s="46" t="s">
        <v>42</v>
      </c>
      <c r="K109" s="47" t="s">
        <v>44</v>
      </c>
      <c r="L109" s="47" t="s">
        <v>40</v>
      </c>
      <c r="M109" s="35"/>
      <c r="N109" s="48">
        <f t="shared" si="67"/>
        <v>42533</v>
      </c>
      <c r="O109" s="49">
        <v>7.8780000000000003E-2</v>
      </c>
      <c r="P109" s="50">
        <v>8.8999999999999996E-2</v>
      </c>
      <c r="Q109" s="51">
        <f t="shared" si="68"/>
        <v>-23925.704739999983</v>
      </c>
      <c r="R109" s="49">
        <v>7.8780000000000003E-2</v>
      </c>
      <c r="S109" s="50">
        <v>8.8999999999999996E-2</v>
      </c>
      <c r="T109" s="51">
        <f t="shared" si="69"/>
        <v>-323.67761999999976</v>
      </c>
      <c r="U109" s="49">
        <v>7.3459999999999998E-2</v>
      </c>
      <c r="V109" s="50">
        <v>8.8999999999999996E-2</v>
      </c>
      <c r="W109" s="51">
        <f t="shared" si="70"/>
        <v>-5546.8320599999997</v>
      </c>
      <c r="X109" s="52">
        <f t="shared" si="65"/>
        <v>-29796.214419999982</v>
      </c>
      <c r="Y109" s="52">
        <f t="shared" si="73"/>
        <v>723.66831530139109</v>
      </c>
    </row>
    <row r="110" spans="1:25" s="42" customFormat="1" x14ac:dyDescent="0.25">
      <c r="A110" s="43">
        <f t="shared" si="71"/>
        <v>42502</v>
      </c>
      <c r="B110" s="44">
        <v>3260</v>
      </c>
      <c r="C110" s="44">
        <v>1883787</v>
      </c>
      <c r="D110" s="44">
        <v>147</v>
      </c>
      <c r="E110" s="44">
        <v>30114</v>
      </c>
      <c r="F110" s="44">
        <v>108</v>
      </c>
      <c r="G110" s="44">
        <v>307903</v>
      </c>
      <c r="H110" s="45">
        <f t="shared" si="72"/>
        <v>3515</v>
      </c>
      <c r="I110" s="45">
        <f t="shared" si="72"/>
        <v>2221804</v>
      </c>
      <c r="J110" s="46" t="s">
        <v>42</v>
      </c>
      <c r="K110" s="47" t="s">
        <v>44</v>
      </c>
      <c r="L110" s="47" t="s">
        <v>40</v>
      </c>
      <c r="M110" s="35"/>
      <c r="N110" s="48">
        <f t="shared" si="67"/>
        <v>42502</v>
      </c>
      <c r="O110" s="49">
        <v>0.12239</v>
      </c>
      <c r="P110" s="50">
        <v>8.8999999999999996E-2</v>
      </c>
      <c r="Q110" s="51">
        <f t="shared" si="68"/>
        <v>62899.647930000006</v>
      </c>
      <c r="R110" s="49">
        <v>0.12239</v>
      </c>
      <c r="S110" s="50">
        <v>8.8999999999999996E-2</v>
      </c>
      <c r="T110" s="51">
        <f t="shared" si="69"/>
        <v>1005.5064600000001</v>
      </c>
      <c r="U110" s="49">
        <v>0.10863</v>
      </c>
      <c r="V110" s="50">
        <v>8.8999999999999996E-2</v>
      </c>
      <c r="W110" s="51">
        <f t="shared" si="70"/>
        <v>6044.1358900000023</v>
      </c>
      <c r="X110" s="52">
        <f t="shared" si="65"/>
        <v>69949.290280000016</v>
      </c>
      <c r="Y110" s="52">
        <f t="shared" si="73"/>
        <v>577.84877300613493</v>
      </c>
    </row>
    <row r="111" spans="1:25" s="42" customFormat="1" x14ac:dyDescent="0.25">
      <c r="A111" s="43">
        <f t="shared" si="71"/>
        <v>42471</v>
      </c>
      <c r="B111" s="44">
        <v>3282</v>
      </c>
      <c r="C111" s="44">
        <v>1877760</v>
      </c>
      <c r="D111" s="44">
        <v>148</v>
      </c>
      <c r="E111" s="44">
        <v>31911</v>
      </c>
      <c r="F111" s="44">
        <v>109</v>
      </c>
      <c r="G111" s="44">
        <v>292898</v>
      </c>
      <c r="H111" s="45">
        <f t="shared" si="72"/>
        <v>3539</v>
      </c>
      <c r="I111" s="45">
        <f t="shared" si="72"/>
        <v>2202569</v>
      </c>
      <c r="J111" s="46" t="s">
        <v>42</v>
      </c>
      <c r="K111" s="47" t="s">
        <v>45</v>
      </c>
      <c r="L111" s="47" t="s">
        <v>40</v>
      </c>
      <c r="M111" s="35"/>
      <c r="N111" s="48">
        <f t="shared" si="67"/>
        <v>42471</v>
      </c>
      <c r="O111" s="49">
        <v>0.12239</v>
      </c>
      <c r="P111" s="50">
        <v>0.1198</v>
      </c>
      <c r="Q111" s="51">
        <f t="shared" si="68"/>
        <v>4863.3983999999909</v>
      </c>
      <c r="R111" s="49">
        <v>0.12239</v>
      </c>
      <c r="S111" s="50">
        <v>0.1198</v>
      </c>
      <c r="T111" s="51">
        <f t="shared" si="69"/>
        <v>82.649489999999844</v>
      </c>
      <c r="U111" s="49">
        <v>0.10863</v>
      </c>
      <c r="V111" s="50">
        <v>0.1198</v>
      </c>
      <c r="W111" s="51">
        <f t="shared" si="70"/>
        <v>-3271.6706599999998</v>
      </c>
      <c r="X111" s="52">
        <f t="shared" si="65"/>
        <v>1674.377229999991</v>
      </c>
      <c r="Y111" s="52">
        <f t="shared" si="73"/>
        <v>572.13893967093236</v>
      </c>
    </row>
    <row r="112" spans="1:25" s="42" customFormat="1" x14ac:dyDescent="0.25">
      <c r="A112" s="43">
        <f t="shared" si="71"/>
        <v>42440</v>
      </c>
      <c r="B112" s="44">
        <v>3308</v>
      </c>
      <c r="C112" s="44">
        <v>2114357</v>
      </c>
      <c r="D112" s="44">
        <v>149</v>
      </c>
      <c r="E112" s="44">
        <v>38570</v>
      </c>
      <c r="F112" s="44">
        <v>110</v>
      </c>
      <c r="G112" s="44">
        <v>341370</v>
      </c>
      <c r="H112" s="45">
        <f t="shared" si="72"/>
        <v>3567</v>
      </c>
      <c r="I112" s="45">
        <f t="shared" si="72"/>
        <v>2494297</v>
      </c>
      <c r="J112" s="46" t="s">
        <v>42</v>
      </c>
      <c r="K112" s="47" t="s">
        <v>45</v>
      </c>
      <c r="L112" s="47" t="s">
        <v>40</v>
      </c>
      <c r="M112" s="35"/>
      <c r="N112" s="48">
        <f t="shared" si="67"/>
        <v>42440</v>
      </c>
      <c r="O112" s="49">
        <v>0.12239</v>
      </c>
      <c r="P112" s="50">
        <v>0.1198</v>
      </c>
      <c r="Q112" s="51">
        <f t="shared" si="68"/>
        <v>5476.1846299999897</v>
      </c>
      <c r="R112" s="49">
        <v>0.12239</v>
      </c>
      <c r="S112" s="50">
        <v>0.1198</v>
      </c>
      <c r="T112" s="51">
        <f t="shared" si="69"/>
        <v>99.896299999999812</v>
      </c>
      <c r="U112" s="49">
        <v>0.10863</v>
      </c>
      <c r="V112" s="50">
        <v>0.1198</v>
      </c>
      <c r="W112" s="51">
        <f t="shared" si="70"/>
        <v>-3813.1028999999999</v>
      </c>
      <c r="X112" s="52">
        <f t="shared" si="65"/>
        <v>1762.9780299999898</v>
      </c>
      <c r="Y112" s="52">
        <f t="shared" si="73"/>
        <v>639.16475211608224</v>
      </c>
    </row>
    <row r="113" spans="1:25" s="42" customFormat="1" x14ac:dyDescent="0.25">
      <c r="A113" s="43">
        <f t="shared" si="71"/>
        <v>42409</v>
      </c>
      <c r="B113" s="44">
        <v>3366</v>
      </c>
      <c r="C113" s="44">
        <v>2267030</v>
      </c>
      <c r="D113" s="44">
        <v>144</v>
      </c>
      <c r="E113" s="44">
        <v>39197</v>
      </c>
      <c r="F113" s="44">
        <v>111</v>
      </c>
      <c r="G113" s="44">
        <v>352972</v>
      </c>
      <c r="H113" s="45">
        <f t="shared" si="72"/>
        <v>3621</v>
      </c>
      <c r="I113" s="45">
        <f t="shared" si="72"/>
        <v>2659199</v>
      </c>
      <c r="J113" s="46" t="s">
        <v>42</v>
      </c>
      <c r="K113" s="47" t="s">
        <v>45</v>
      </c>
      <c r="L113" s="47" t="s">
        <v>40</v>
      </c>
      <c r="M113" s="35"/>
      <c r="N113" s="48">
        <f t="shared" si="67"/>
        <v>42409</v>
      </c>
      <c r="O113" s="49">
        <v>0.12239</v>
      </c>
      <c r="P113" s="50">
        <v>0.1198</v>
      </c>
      <c r="Q113" s="51">
        <f t="shared" si="68"/>
        <v>5871.6076999999887</v>
      </c>
      <c r="R113" s="49">
        <v>0.12239</v>
      </c>
      <c r="S113" s="50">
        <v>0.1198</v>
      </c>
      <c r="T113" s="51">
        <f t="shared" si="69"/>
        <v>101.52022999999981</v>
      </c>
      <c r="U113" s="49">
        <v>0.10863</v>
      </c>
      <c r="V113" s="50">
        <v>0.1198</v>
      </c>
      <c r="W113" s="51">
        <f t="shared" si="70"/>
        <v>-3942.69724</v>
      </c>
      <c r="X113" s="52">
        <f t="shared" si="65"/>
        <v>2030.4306899999883</v>
      </c>
      <c r="Y113" s="52">
        <f t="shared" si="73"/>
        <v>673.50861556743905</v>
      </c>
    </row>
    <row r="114" spans="1:25" s="42" customFormat="1" x14ac:dyDescent="0.25">
      <c r="A114" s="43">
        <f t="shared" si="71"/>
        <v>42378</v>
      </c>
      <c r="B114" s="44">
        <v>3385</v>
      </c>
      <c r="C114" s="44">
        <v>2595524</v>
      </c>
      <c r="D114" s="44">
        <v>142</v>
      </c>
      <c r="E114" s="44">
        <v>41957</v>
      </c>
      <c r="F114" s="44">
        <v>111</v>
      </c>
      <c r="G114" s="44">
        <v>384674</v>
      </c>
      <c r="H114" s="45">
        <f t="shared" si="72"/>
        <v>3638</v>
      </c>
      <c r="I114" s="45">
        <f t="shared" si="72"/>
        <v>3022155</v>
      </c>
      <c r="J114" s="46" t="s">
        <v>42</v>
      </c>
      <c r="K114" s="47" t="s">
        <v>45</v>
      </c>
      <c r="L114" s="47" t="s">
        <v>40</v>
      </c>
      <c r="M114" s="35"/>
      <c r="N114" s="48">
        <f t="shared" si="67"/>
        <v>42378</v>
      </c>
      <c r="O114" s="49">
        <v>0.12239</v>
      </c>
      <c r="P114" s="50">
        <v>0.1198</v>
      </c>
      <c r="Q114" s="51">
        <f t="shared" si="68"/>
        <v>6722.407159999987</v>
      </c>
      <c r="R114" s="49">
        <v>0.12239</v>
      </c>
      <c r="S114" s="50">
        <v>0.1198</v>
      </c>
      <c r="T114" s="51">
        <f t="shared" si="69"/>
        <v>108.66862999999979</v>
      </c>
      <c r="U114" s="49">
        <v>0.10863</v>
      </c>
      <c r="V114" s="50">
        <v>0.1198</v>
      </c>
      <c r="W114" s="51">
        <f t="shared" si="70"/>
        <v>-4296.8085799999999</v>
      </c>
      <c r="X114" s="52">
        <f t="shared" si="65"/>
        <v>2534.2672099999872</v>
      </c>
      <c r="Y114" s="52">
        <f t="shared" si="73"/>
        <v>766.77223042836044</v>
      </c>
    </row>
    <row r="115" spans="1:25" s="42" customFormat="1" x14ac:dyDescent="0.25">
      <c r="A115" s="43">
        <f t="shared" si="71"/>
        <v>42347</v>
      </c>
      <c r="B115" s="44">
        <v>3412</v>
      </c>
      <c r="C115" s="44">
        <v>2559483</v>
      </c>
      <c r="D115" s="44">
        <v>144</v>
      </c>
      <c r="E115" s="44">
        <v>39501</v>
      </c>
      <c r="F115" s="44">
        <v>113</v>
      </c>
      <c r="G115" s="44">
        <v>349008</v>
      </c>
      <c r="H115" s="45">
        <f t="shared" si="72"/>
        <v>3669</v>
      </c>
      <c r="I115" s="45">
        <f t="shared" si="72"/>
        <v>2947992</v>
      </c>
      <c r="J115" s="46" t="s">
        <v>42</v>
      </c>
      <c r="K115" s="47" t="s">
        <v>45</v>
      </c>
      <c r="L115" s="47" t="s">
        <v>40</v>
      </c>
      <c r="M115" s="35"/>
      <c r="N115" s="48">
        <f t="shared" si="67"/>
        <v>42347</v>
      </c>
      <c r="O115" s="49">
        <v>0.12239</v>
      </c>
      <c r="P115" s="50">
        <v>0.1198</v>
      </c>
      <c r="Q115" s="51">
        <f t="shared" si="68"/>
        <v>6629.0609699999877</v>
      </c>
      <c r="R115" s="49">
        <v>0.12239</v>
      </c>
      <c r="S115" s="50">
        <v>0.1198</v>
      </c>
      <c r="T115" s="51">
        <f t="shared" si="69"/>
        <v>102.30758999999981</v>
      </c>
      <c r="U115" s="49">
        <v>0.10863</v>
      </c>
      <c r="V115" s="50">
        <v>0.1198</v>
      </c>
      <c r="W115" s="51">
        <f t="shared" si="70"/>
        <v>-3898.4193599999999</v>
      </c>
      <c r="X115" s="52">
        <f t="shared" si="65"/>
        <v>2832.9491999999877</v>
      </c>
      <c r="Y115" s="52">
        <f t="shared" si="73"/>
        <v>750.1415592028136</v>
      </c>
    </row>
    <row r="116" spans="1:25" s="42" customFormat="1" x14ac:dyDescent="0.25">
      <c r="A116" s="43">
        <f t="shared" si="71"/>
        <v>42316</v>
      </c>
      <c r="B116" s="44">
        <v>3417</v>
      </c>
      <c r="C116" s="44">
        <v>2362860</v>
      </c>
      <c r="D116" s="44">
        <v>142</v>
      </c>
      <c r="E116" s="44">
        <v>37757</v>
      </c>
      <c r="F116" s="44">
        <v>115</v>
      </c>
      <c r="G116" s="44">
        <v>335810</v>
      </c>
      <c r="H116" s="45">
        <f t="shared" si="72"/>
        <v>3674</v>
      </c>
      <c r="I116" s="45">
        <f t="shared" si="72"/>
        <v>2736427</v>
      </c>
      <c r="J116" s="46" t="s">
        <v>42</v>
      </c>
      <c r="K116" s="47" t="s">
        <v>45</v>
      </c>
      <c r="L116" s="47" t="s">
        <v>40</v>
      </c>
      <c r="M116" s="35"/>
      <c r="N116" s="48">
        <f t="shared" si="67"/>
        <v>42316</v>
      </c>
      <c r="O116" s="49">
        <v>0.11191</v>
      </c>
      <c r="P116" s="50">
        <v>0.1198</v>
      </c>
      <c r="Q116" s="51">
        <f t="shared" si="68"/>
        <v>-18642.965400000019</v>
      </c>
      <c r="R116" s="49">
        <v>0.11191</v>
      </c>
      <c r="S116" s="50">
        <v>0.1198</v>
      </c>
      <c r="T116" s="51">
        <f t="shared" si="69"/>
        <v>-297.9027300000003</v>
      </c>
      <c r="U116" s="49">
        <v>0.10006</v>
      </c>
      <c r="V116" s="50">
        <v>0.1198</v>
      </c>
      <c r="W116" s="51">
        <f t="shared" si="70"/>
        <v>-6628.8894000000028</v>
      </c>
      <c r="X116" s="52">
        <f t="shared" si="65"/>
        <v>-25569.757530000024</v>
      </c>
      <c r="Y116" s="52">
        <f t="shared" si="73"/>
        <v>691.50131694468837</v>
      </c>
    </row>
    <row r="117" spans="1:25" s="42" customFormat="1" x14ac:dyDescent="0.25">
      <c r="A117" s="43">
        <f t="shared" si="71"/>
        <v>42285</v>
      </c>
      <c r="B117" s="44">
        <v>3433</v>
      </c>
      <c r="C117" s="44">
        <v>2085797</v>
      </c>
      <c r="D117" s="44">
        <v>150</v>
      </c>
      <c r="E117" s="44">
        <v>34086</v>
      </c>
      <c r="F117" s="44">
        <v>117</v>
      </c>
      <c r="G117" s="44">
        <v>337667</v>
      </c>
      <c r="H117" s="45">
        <f t="shared" si="72"/>
        <v>3700</v>
      </c>
      <c r="I117" s="45">
        <f t="shared" si="72"/>
        <v>2457550</v>
      </c>
      <c r="J117" s="46" t="s">
        <v>42</v>
      </c>
      <c r="K117" s="47" t="s">
        <v>46</v>
      </c>
      <c r="L117" s="47" t="s">
        <v>40</v>
      </c>
      <c r="M117" s="53"/>
      <c r="N117" s="48">
        <f t="shared" si="67"/>
        <v>42285</v>
      </c>
      <c r="O117" s="49">
        <v>0.11191</v>
      </c>
      <c r="P117" s="50">
        <v>0.113</v>
      </c>
      <c r="Q117" s="51">
        <f t="shared" si="68"/>
        <v>-2273.5187300000157</v>
      </c>
      <c r="R117" s="49">
        <v>0.11191</v>
      </c>
      <c r="S117" s="50">
        <v>0.113</v>
      </c>
      <c r="T117" s="51">
        <f t="shared" si="69"/>
        <v>-37.153740000000262</v>
      </c>
      <c r="U117" s="49">
        <v>0.10006</v>
      </c>
      <c r="V117" s="50">
        <v>0.113</v>
      </c>
      <c r="W117" s="51">
        <f t="shared" si="70"/>
        <v>-4369.4109800000024</v>
      </c>
      <c r="X117" s="52">
        <f t="shared" si="65"/>
        <v>-6680.0834500000183</v>
      </c>
      <c r="Y117" s="52">
        <f t="shared" si="73"/>
        <v>607.57267695892801</v>
      </c>
    </row>
    <row r="118" spans="1:25" s="42" customFormat="1" x14ac:dyDescent="0.25">
      <c r="A118" s="43">
        <f t="shared" si="71"/>
        <v>42254</v>
      </c>
      <c r="B118" s="44">
        <v>3447</v>
      </c>
      <c r="C118" s="44">
        <v>1922097</v>
      </c>
      <c r="D118" s="44">
        <v>151</v>
      </c>
      <c r="E118" s="44">
        <v>30257</v>
      </c>
      <c r="F118" s="44">
        <v>118</v>
      </c>
      <c r="G118" s="44">
        <v>345870</v>
      </c>
      <c r="H118" s="45">
        <f>F118+D118+B118</f>
        <v>3716</v>
      </c>
      <c r="I118" s="45">
        <f>G118+E118+C118</f>
        <v>2298224</v>
      </c>
      <c r="J118" s="46" t="s">
        <v>42</v>
      </c>
      <c r="K118" s="47" t="s">
        <v>46</v>
      </c>
      <c r="L118" s="47" t="s">
        <v>40</v>
      </c>
      <c r="M118" s="53"/>
      <c r="N118" s="48">
        <f t="shared" si="67"/>
        <v>42254</v>
      </c>
      <c r="O118" s="49">
        <v>0.11191</v>
      </c>
      <c r="P118" s="50">
        <v>0.113</v>
      </c>
      <c r="Q118" s="54">
        <v>-2095.0857300000148</v>
      </c>
      <c r="R118" s="49">
        <v>0.11191</v>
      </c>
      <c r="S118" s="50">
        <v>0.113</v>
      </c>
      <c r="T118" s="54">
        <v>-32.98013000000023</v>
      </c>
      <c r="U118" s="49">
        <v>0.10006</v>
      </c>
      <c r="V118" s="50">
        <v>0.113</v>
      </c>
      <c r="W118" s="55">
        <v>-4475.5578000000023</v>
      </c>
      <c r="X118" s="52">
        <f t="shared" si="65"/>
        <v>-6603.6236600000175</v>
      </c>
      <c r="Y118" s="52">
        <f t="shared" si="73"/>
        <v>557.61444734551787</v>
      </c>
    </row>
    <row r="119" spans="1:25" s="42" customFormat="1" x14ac:dyDescent="0.25">
      <c r="A119" s="43">
        <f t="shared" si="71"/>
        <v>42223</v>
      </c>
      <c r="B119" s="44">
        <v>3476</v>
      </c>
      <c r="C119" s="44">
        <v>2588526</v>
      </c>
      <c r="D119" s="44">
        <v>151</v>
      </c>
      <c r="E119" s="44">
        <v>34918</v>
      </c>
      <c r="F119" s="44">
        <v>118</v>
      </c>
      <c r="G119" s="44">
        <v>410065</v>
      </c>
      <c r="H119" s="45">
        <f t="shared" ref="H119:I134" si="74">F119+D119+B119</f>
        <v>3745</v>
      </c>
      <c r="I119" s="45">
        <f t="shared" si="74"/>
        <v>3033509</v>
      </c>
      <c r="J119" s="46" t="s">
        <v>42</v>
      </c>
      <c r="K119" s="47" t="s">
        <v>46</v>
      </c>
      <c r="L119" s="47" t="s">
        <v>40</v>
      </c>
      <c r="M119" s="53"/>
      <c r="N119" s="48">
        <f t="shared" si="67"/>
        <v>42223</v>
      </c>
      <c r="O119" s="49">
        <v>0.11191</v>
      </c>
      <c r="P119" s="50">
        <v>0.113</v>
      </c>
      <c r="Q119" s="54">
        <v>-2821.4933400000195</v>
      </c>
      <c r="R119" s="49">
        <v>0.11191</v>
      </c>
      <c r="S119" s="50">
        <v>0.113</v>
      </c>
      <c r="T119" s="54">
        <v>-38.060620000000263</v>
      </c>
      <c r="U119" s="49">
        <v>0.10006</v>
      </c>
      <c r="V119" s="50">
        <v>0.113</v>
      </c>
      <c r="W119" s="55">
        <v>-5306.2411000000029</v>
      </c>
      <c r="X119" s="52">
        <f t="shared" ref="X119:X144" si="75">W119+T119+Q119</f>
        <v>-8165.7950600000222</v>
      </c>
      <c r="Y119" s="52">
        <f t="shared" si="73"/>
        <v>744.68527042577671</v>
      </c>
    </row>
    <row r="120" spans="1:25" s="42" customFormat="1" x14ac:dyDescent="0.25">
      <c r="A120" s="43">
        <f t="shared" si="71"/>
        <v>42192</v>
      </c>
      <c r="B120" s="44">
        <v>3530</v>
      </c>
      <c r="C120" s="44">
        <v>3047639</v>
      </c>
      <c r="D120" s="44">
        <v>152</v>
      </c>
      <c r="E120" s="44">
        <v>36900</v>
      </c>
      <c r="F120" s="44">
        <v>120</v>
      </c>
      <c r="G120" s="44">
        <v>454441</v>
      </c>
      <c r="H120" s="45">
        <f t="shared" si="74"/>
        <v>3802</v>
      </c>
      <c r="I120" s="45">
        <f t="shared" si="74"/>
        <v>3538980</v>
      </c>
      <c r="J120" s="46" t="s">
        <v>42</v>
      </c>
      <c r="K120" s="47" t="s">
        <v>46</v>
      </c>
      <c r="L120" s="47" t="s">
        <v>40</v>
      </c>
      <c r="M120" s="53"/>
      <c r="N120" s="48">
        <f t="shared" si="67"/>
        <v>42192</v>
      </c>
      <c r="O120" s="49">
        <v>0.11191</v>
      </c>
      <c r="P120" s="50">
        <v>0.113</v>
      </c>
      <c r="Q120" s="54">
        <v>-3321.9265100000234</v>
      </c>
      <c r="R120" s="49">
        <v>0.11191</v>
      </c>
      <c r="S120" s="50">
        <v>0.113</v>
      </c>
      <c r="T120" s="54">
        <v>-40.221000000000281</v>
      </c>
      <c r="U120" s="49">
        <v>0.10006</v>
      </c>
      <c r="V120" s="50">
        <v>0.113</v>
      </c>
      <c r="W120" s="55">
        <v>-5880.4665400000031</v>
      </c>
      <c r="X120" s="52">
        <f t="shared" si="75"/>
        <v>-9242.6140500000274</v>
      </c>
      <c r="Y120" s="52">
        <f t="shared" si="73"/>
        <v>863.35382436260625</v>
      </c>
    </row>
    <row r="121" spans="1:25" s="42" customFormat="1" x14ac:dyDescent="0.25">
      <c r="A121" s="43">
        <f t="shared" si="71"/>
        <v>42161</v>
      </c>
      <c r="B121" s="44">
        <v>3571</v>
      </c>
      <c r="C121" s="44">
        <v>2692456</v>
      </c>
      <c r="D121" s="44">
        <v>150</v>
      </c>
      <c r="E121" s="44">
        <v>32942</v>
      </c>
      <c r="F121" s="44">
        <v>120</v>
      </c>
      <c r="G121" s="44">
        <v>407292</v>
      </c>
      <c r="H121" s="45">
        <f t="shared" si="74"/>
        <v>3841</v>
      </c>
      <c r="I121" s="45">
        <f t="shared" si="74"/>
        <v>3132690</v>
      </c>
      <c r="J121" s="46" t="s">
        <v>42</v>
      </c>
      <c r="K121" s="47" t="s">
        <v>46</v>
      </c>
      <c r="L121" s="47" t="s">
        <v>40</v>
      </c>
      <c r="M121" s="53"/>
      <c r="N121" s="48">
        <f t="shared" si="67"/>
        <v>42161</v>
      </c>
      <c r="O121" s="49">
        <v>0.11191</v>
      </c>
      <c r="P121" s="50">
        <v>0.113</v>
      </c>
      <c r="Q121" s="54">
        <v>-2934.7770400000204</v>
      </c>
      <c r="R121" s="49">
        <v>0.11191</v>
      </c>
      <c r="S121" s="50">
        <v>0.113</v>
      </c>
      <c r="T121" s="54">
        <v>-35.906780000000253</v>
      </c>
      <c r="U121" s="49">
        <v>0.10006</v>
      </c>
      <c r="V121" s="50">
        <v>0.113</v>
      </c>
      <c r="W121" s="55">
        <v>-5270.3584800000026</v>
      </c>
      <c r="X121" s="52">
        <f t="shared" si="75"/>
        <v>-8241.0423000000228</v>
      </c>
      <c r="Y121" s="52">
        <f t="shared" si="73"/>
        <v>753.9781573788855</v>
      </c>
    </row>
    <row r="122" spans="1:25" s="42" customFormat="1" x14ac:dyDescent="0.25">
      <c r="A122" s="43">
        <f t="shared" si="71"/>
        <v>42130</v>
      </c>
      <c r="B122" s="44">
        <v>3627</v>
      </c>
      <c r="C122" s="44">
        <v>2632198</v>
      </c>
      <c r="D122" s="44">
        <v>157</v>
      </c>
      <c r="E122" s="44">
        <v>33291</v>
      </c>
      <c r="F122" s="44">
        <v>123</v>
      </c>
      <c r="G122" s="44">
        <v>425184</v>
      </c>
      <c r="H122" s="45">
        <f t="shared" si="74"/>
        <v>3907</v>
      </c>
      <c r="I122" s="45">
        <f t="shared" si="74"/>
        <v>3090673</v>
      </c>
      <c r="J122" s="46" t="s">
        <v>42</v>
      </c>
      <c r="K122" s="47" t="s">
        <v>46</v>
      </c>
      <c r="L122" s="47" t="s">
        <v>40</v>
      </c>
      <c r="M122" s="53"/>
      <c r="N122" s="48">
        <f t="shared" si="67"/>
        <v>42130</v>
      </c>
      <c r="O122" s="49">
        <v>0.14327999999999999</v>
      </c>
      <c r="P122" s="50">
        <v>0.113</v>
      </c>
      <c r="Q122" s="54">
        <v>79702.955439999962</v>
      </c>
      <c r="R122" s="49">
        <v>0.14327999999999999</v>
      </c>
      <c r="S122" s="50">
        <v>0.113</v>
      </c>
      <c r="T122" s="54">
        <v>1008.0514799999996</v>
      </c>
      <c r="U122" s="49">
        <v>0.15192</v>
      </c>
      <c r="V122" s="50">
        <v>0.113</v>
      </c>
      <c r="W122" s="55">
        <v>16548.161279999997</v>
      </c>
      <c r="X122" s="52">
        <f t="shared" si="75"/>
        <v>97259.168199999956</v>
      </c>
      <c r="Y122" s="52">
        <f t="shared" si="73"/>
        <v>725.72318720705823</v>
      </c>
    </row>
    <row r="123" spans="1:25" s="42" customFormat="1" x14ac:dyDescent="0.25">
      <c r="A123" s="43">
        <f t="shared" si="71"/>
        <v>42099</v>
      </c>
      <c r="B123" s="44">
        <v>3616</v>
      </c>
      <c r="C123" s="44">
        <v>1984053</v>
      </c>
      <c r="D123" s="44">
        <v>162</v>
      </c>
      <c r="E123" s="44">
        <v>28967</v>
      </c>
      <c r="F123" s="44">
        <v>122</v>
      </c>
      <c r="G123" s="44">
        <v>349376</v>
      </c>
      <c r="H123" s="45">
        <f t="shared" si="74"/>
        <v>3900</v>
      </c>
      <c r="I123" s="45">
        <f t="shared" si="74"/>
        <v>2362396</v>
      </c>
      <c r="J123" s="46" t="s">
        <v>42</v>
      </c>
      <c r="K123" s="47" t="s">
        <v>47</v>
      </c>
      <c r="L123" s="47" t="s">
        <v>40</v>
      </c>
      <c r="M123" s="53"/>
      <c r="N123" s="48">
        <f t="shared" si="67"/>
        <v>42099</v>
      </c>
      <c r="O123" s="49">
        <v>0.14327999999999999</v>
      </c>
      <c r="P123" s="50">
        <v>0.1399</v>
      </c>
      <c r="Q123" s="54">
        <v>6706.0991399999884</v>
      </c>
      <c r="R123" s="49">
        <v>0.14327999999999999</v>
      </c>
      <c r="S123" s="50">
        <v>0.1399</v>
      </c>
      <c r="T123" s="54">
        <v>97.908459999999835</v>
      </c>
      <c r="U123" s="49">
        <v>0.15192</v>
      </c>
      <c r="V123" s="50">
        <v>0.1399</v>
      </c>
      <c r="W123" s="55">
        <v>4199.4995200000012</v>
      </c>
      <c r="X123" s="52">
        <f t="shared" si="75"/>
        <v>11003.507119999989</v>
      </c>
      <c r="Y123" s="52">
        <f t="shared" si="73"/>
        <v>548.68722345132744</v>
      </c>
    </row>
    <row r="124" spans="1:25" s="42" customFormat="1" x14ac:dyDescent="0.25">
      <c r="A124" s="43">
        <f t="shared" si="71"/>
        <v>42068</v>
      </c>
      <c r="B124" s="44">
        <v>3675</v>
      </c>
      <c r="C124" s="44">
        <v>2176292</v>
      </c>
      <c r="D124" s="44">
        <v>161</v>
      </c>
      <c r="E124" s="44">
        <v>35171</v>
      </c>
      <c r="F124" s="44">
        <v>130</v>
      </c>
      <c r="G124" s="44">
        <v>389024</v>
      </c>
      <c r="H124" s="45">
        <f t="shared" si="74"/>
        <v>3966</v>
      </c>
      <c r="I124" s="45">
        <f t="shared" si="74"/>
        <v>2600487</v>
      </c>
      <c r="J124" s="46" t="s">
        <v>42</v>
      </c>
      <c r="K124" s="47" t="s">
        <v>47</v>
      </c>
      <c r="L124" s="47" t="s">
        <v>40</v>
      </c>
      <c r="M124" s="53"/>
      <c r="N124" s="48">
        <f t="shared" si="67"/>
        <v>42068</v>
      </c>
      <c r="O124" s="49">
        <v>0.14327999999999999</v>
      </c>
      <c r="P124" s="50">
        <v>0.1399</v>
      </c>
      <c r="Q124" s="54">
        <v>7355.8669599999876</v>
      </c>
      <c r="R124" s="49">
        <v>0.14327999999999999</v>
      </c>
      <c r="S124" s="50">
        <v>0.1399</v>
      </c>
      <c r="T124" s="54">
        <v>118.87797999999979</v>
      </c>
      <c r="U124" s="49">
        <v>0.15192</v>
      </c>
      <c r="V124" s="50">
        <v>0.1399</v>
      </c>
      <c r="W124" s="55">
        <v>4676.0684800000008</v>
      </c>
      <c r="X124" s="52">
        <f t="shared" si="75"/>
        <v>12150.813419999988</v>
      </c>
      <c r="Y124" s="52">
        <f t="shared" si="73"/>
        <v>592.18829931972789</v>
      </c>
    </row>
    <row r="125" spans="1:25" s="42" customFormat="1" x14ac:dyDescent="0.25">
      <c r="A125" s="43">
        <f t="shared" si="71"/>
        <v>42037</v>
      </c>
      <c r="B125" s="44">
        <v>3751</v>
      </c>
      <c r="C125" s="44">
        <v>3050242</v>
      </c>
      <c r="D125" s="44">
        <v>162</v>
      </c>
      <c r="E125" s="44">
        <v>50711</v>
      </c>
      <c r="F125" s="44">
        <v>134</v>
      </c>
      <c r="G125" s="44">
        <v>494904</v>
      </c>
      <c r="H125" s="45">
        <f t="shared" si="74"/>
        <v>4047</v>
      </c>
      <c r="I125" s="45">
        <f t="shared" si="74"/>
        <v>3595857</v>
      </c>
      <c r="J125" s="46" t="s">
        <v>42</v>
      </c>
      <c r="K125" s="47" t="s">
        <v>47</v>
      </c>
      <c r="L125" s="47" t="s">
        <v>40</v>
      </c>
      <c r="M125" s="53"/>
      <c r="N125" s="48">
        <f t="shared" si="67"/>
        <v>42037</v>
      </c>
      <c r="O125" s="49">
        <v>0.14327999999999999</v>
      </c>
      <c r="P125" s="50">
        <v>0.1399</v>
      </c>
      <c r="Q125" s="54">
        <v>10309.817959999982</v>
      </c>
      <c r="R125" s="49">
        <v>0.14327999999999999</v>
      </c>
      <c r="S125" s="50">
        <v>0.1399</v>
      </c>
      <c r="T125" s="54">
        <v>171.40317999999971</v>
      </c>
      <c r="U125" s="49">
        <v>0.15192</v>
      </c>
      <c r="V125" s="50">
        <v>0.1399</v>
      </c>
      <c r="W125" s="55">
        <v>5948.7460800000017</v>
      </c>
      <c r="X125" s="52">
        <f t="shared" si="75"/>
        <v>16429.967219999984</v>
      </c>
      <c r="Y125" s="52">
        <f t="shared" si="73"/>
        <v>813.18101839509461</v>
      </c>
    </row>
    <row r="126" spans="1:25" s="42" customFormat="1" x14ac:dyDescent="0.25">
      <c r="A126" s="43">
        <f t="shared" si="71"/>
        <v>42006</v>
      </c>
      <c r="B126" s="44">
        <v>3781</v>
      </c>
      <c r="C126" s="44">
        <v>2801787</v>
      </c>
      <c r="D126" s="44">
        <v>163</v>
      </c>
      <c r="E126" s="44">
        <v>44282</v>
      </c>
      <c r="F126" s="44">
        <v>136</v>
      </c>
      <c r="G126" s="44">
        <v>450585</v>
      </c>
      <c r="H126" s="45">
        <f t="shared" si="74"/>
        <v>4080</v>
      </c>
      <c r="I126" s="45">
        <f t="shared" si="74"/>
        <v>3296654</v>
      </c>
      <c r="J126" s="46" t="s">
        <v>42</v>
      </c>
      <c r="K126" s="47" t="s">
        <v>47</v>
      </c>
      <c r="L126" s="47" t="s">
        <v>40</v>
      </c>
      <c r="M126" s="53"/>
      <c r="N126" s="48">
        <f t="shared" si="67"/>
        <v>42006</v>
      </c>
      <c r="O126" s="49">
        <v>0.14327999999999999</v>
      </c>
      <c r="P126" s="50">
        <v>0.1399</v>
      </c>
      <c r="Q126" s="54">
        <v>9470.040059999983</v>
      </c>
      <c r="R126" s="49">
        <v>0.14327999999999999</v>
      </c>
      <c r="S126" s="50">
        <v>0.1399</v>
      </c>
      <c r="T126" s="54">
        <v>149.67315999999974</v>
      </c>
      <c r="U126" s="49">
        <v>0.15192</v>
      </c>
      <c r="V126" s="50">
        <v>0.1399</v>
      </c>
      <c r="W126" s="55">
        <v>5416.0317000000014</v>
      </c>
      <c r="X126" s="52">
        <f t="shared" si="75"/>
        <v>15035.744919999983</v>
      </c>
      <c r="Y126" s="52">
        <f t="shared" si="73"/>
        <v>741.0174556995504</v>
      </c>
    </row>
    <row r="127" spans="1:25" s="42" customFormat="1" x14ac:dyDescent="0.25">
      <c r="A127" s="43">
        <f>A128+31</f>
        <v>41975</v>
      </c>
      <c r="B127" s="44">
        <v>3802</v>
      </c>
      <c r="C127" s="44">
        <v>3280480</v>
      </c>
      <c r="D127" s="44">
        <v>167</v>
      </c>
      <c r="E127" s="44">
        <v>48744</v>
      </c>
      <c r="F127" s="44">
        <v>139</v>
      </c>
      <c r="G127" s="44">
        <v>499070</v>
      </c>
      <c r="H127" s="45">
        <f t="shared" si="74"/>
        <v>4108</v>
      </c>
      <c r="I127" s="45">
        <f t="shared" si="74"/>
        <v>3828294</v>
      </c>
      <c r="J127" s="46" t="s">
        <v>42</v>
      </c>
      <c r="K127" s="47" t="s">
        <v>47</v>
      </c>
      <c r="L127" s="47" t="s">
        <v>40</v>
      </c>
      <c r="M127" s="53"/>
      <c r="N127" s="48">
        <f t="shared" si="67"/>
        <v>41975</v>
      </c>
      <c r="O127" s="49">
        <v>0.14327999999999999</v>
      </c>
      <c r="P127" s="50">
        <v>0.1399</v>
      </c>
      <c r="Q127" s="54">
        <v>11088.02239999998</v>
      </c>
      <c r="R127" s="49">
        <v>0.14327999999999999</v>
      </c>
      <c r="S127" s="50">
        <v>0.1399</v>
      </c>
      <c r="T127" s="54">
        <v>164.75471999999971</v>
      </c>
      <c r="U127" s="49">
        <v>0.15192</v>
      </c>
      <c r="V127" s="50">
        <v>0.1399</v>
      </c>
      <c r="W127" s="55">
        <v>5998.8214000000016</v>
      </c>
      <c r="X127" s="52">
        <f t="shared" si="75"/>
        <v>17251.598519999981</v>
      </c>
      <c r="Y127" s="52">
        <f t="shared" si="73"/>
        <v>862.83008942661752</v>
      </c>
    </row>
    <row r="128" spans="1:25" s="42" customFormat="1" x14ac:dyDescent="0.25">
      <c r="A128" s="43">
        <v>41944</v>
      </c>
      <c r="B128" s="44">
        <v>3475</v>
      </c>
      <c r="C128" s="44">
        <v>2796824</v>
      </c>
      <c r="D128" s="44">
        <v>149</v>
      </c>
      <c r="E128" s="44">
        <v>38798</v>
      </c>
      <c r="F128" s="44">
        <v>130</v>
      </c>
      <c r="G128" s="44">
        <v>442881</v>
      </c>
      <c r="H128" s="45">
        <f t="shared" si="74"/>
        <v>3754</v>
      </c>
      <c r="I128" s="45">
        <f t="shared" si="74"/>
        <v>3278503</v>
      </c>
      <c r="J128" s="46" t="s">
        <v>42</v>
      </c>
      <c r="K128" s="47" t="s">
        <v>47</v>
      </c>
      <c r="L128" s="47" t="s">
        <v>40</v>
      </c>
      <c r="M128" s="53"/>
      <c r="N128" s="48">
        <f t="shared" si="67"/>
        <v>41944</v>
      </c>
      <c r="O128" s="49">
        <v>8.4849999999999995E-2</v>
      </c>
      <c r="P128" s="50">
        <v>0.1399</v>
      </c>
      <c r="Q128" s="54">
        <v>-153965.1612</v>
      </c>
      <c r="R128" s="49">
        <v>8.4849999999999995E-2</v>
      </c>
      <c r="S128" s="50">
        <v>0.1399</v>
      </c>
      <c r="T128" s="54">
        <v>-2135.8299000000002</v>
      </c>
      <c r="U128" s="49">
        <v>7.9560000000000006E-2</v>
      </c>
      <c r="V128" s="50">
        <v>0.1399</v>
      </c>
      <c r="W128" s="55">
        <v>-26723.439539999996</v>
      </c>
      <c r="X128" s="52">
        <f t="shared" si="75"/>
        <v>-182824.43064000001</v>
      </c>
      <c r="Y128" s="52">
        <f t="shared" si="73"/>
        <v>804.84143884892092</v>
      </c>
    </row>
    <row r="129" spans="1:25" s="56" customFormat="1" x14ac:dyDescent="0.25">
      <c r="A129" s="43">
        <v>41913</v>
      </c>
      <c r="B129" s="44">
        <v>3503</v>
      </c>
      <c r="C129" s="44">
        <v>2233478</v>
      </c>
      <c r="D129" s="44">
        <v>148</v>
      </c>
      <c r="E129" s="44">
        <v>29783</v>
      </c>
      <c r="F129" s="44">
        <v>131</v>
      </c>
      <c r="G129" s="44">
        <v>399227</v>
      </c>
      <c r="H129" s="45">
        <f t="shared" si="74"/>
        <v>3782</v>
      </c>
      <c r="I129" s="45">
        <f t="shared" si="74"/>
        <v>2662488</v>
      </c>
      <c r="J129" s="46" t="s">
        <v>42</v>
      </c>
      <c r="K129" s="47" t="s">
        <v>48</v>
      </c>
      <c r="L129" s="47" t="s">
        <v>40</v>
      </c>
      <c r="M129" s="53"/>
      <c r="N129" s="48">
        <f t="shared" si="67"/>
        <v>41913</v>
      </c>
      <c r="O129" s="49">
        <v>8.4849999999999995E-2</v>
      </c>
      <c r="P129" s="50">
        <v>7.6999999999999999E-2</v>
      </c>
      <c r="Q129" s="54">
        <v>17532.802299999992</v>
      </c>
      <c r="R129" s="49">
        <v>8.4849999999999995E-2</v>
      </c>
      <c r="S129" s="50">
        <v>7.6999999999999999E-2</v>
      </c>
      <c r="T129" s="54">
        <v>233.79654999999988</v>
      </c>
      <c r="U129" s="49">
        <v>7.9560000000000006E-2</v>
      </c>
      <c r="V129" s="50">
        <v>7.6999999999999999E-2</v>
      </c>
      <c r="W129" s="55">
        <v>1022.0211200000027</v>
      </c>
      <c r="X129" s="52">
        <f t="shared" si="75"/>
        <v>18788.619969999996</v>
      </c>
      <c r="Y129" s="52">
        <f t="shared" si="73"/>
        <v>637.59006565800746</v>
      </c>
    </row>
    <row r="130" spans="1:25" s="56" customFormat="1" x14ac:dyDescent="0.25">
      <c r="A130" s="43">
        <v>41883</v>
      </c>
      <c r="B130" s="44">
        <v>3567</v>
      </c>
      <c r="C130" s="44">
        <v>2634006</v>
      </c>
      <c r="D130" s="44">
        <v>161</v>
      </c>
      <c r="E130" s="44">
        <v>32870</v>
      </c>
      <c r="F130" s="44">
        <v>132</v>
      </c>
      <c r="G130" s="44">
        <v>491733</v>
      </c>
      <c r="H130" s="45">
        <f t="shared" si="74"/>
        <v>3860</v>
      </c>
      <c r="I130" s="45">
        <f t="shared" si="74"/>
        <v>3158609</v>
      </c>
      <c r="J130" s="46" t="s">
        <v>42</v>
      </c>
      <c r="K130" s="47" t="s">
        <v>48</v>
      </c>
      <c r="L130" s="47" t="s">
        <v>40</v>
      </c>
      <c r="M130" s="53"/>
      <c r="N130" s="48">
        <f t="shared" si="67"/>
        <v>41883</v>
      </c>
      <c r="O130" s="49">
        <v>8.4849999999999995E-2</v>
      </c>
      <c r="P130" s="50">
        <v>7.6999999999999999E-2</v>
      </c>
      <c r="Q130" s="54">
        <v>20676.94709999999</v>
      </c>
      <c r="R130" s="49">
        <v>8.4849999999999995E-2</v>
      </c>
      <c r="S130" s="50">
        <v>7.6999999999999999E-2</v>
      </c>
      <c r="T130" s="54">
        <v>258.02949999999987</v>
      </c>
      <c r="U130" s="49">
        <v>7.9560000000000006E-2</v>
      </c>
      <c r="V130" s="50">
        <v>7.6999999999999999E-2</v>
      </c>
      <c r="W130" s="55">
        <v>1258.8364800000033</v>
      </c>
      <c r="X130" s="52">
        <f t="shared" si="75"/>
        <v>22193.813079999993</v>
      </c>
      <c r="Y130" s="52">
        <f t="shared" si="73"/>
        <v>738.4373423044575</v>
      </c>
    </row>
    <row r="131" spans="1:25" s="56" customFormat="1" x14ac:dyDescent="0.25">
      <c r="A131" s="43">
        <v>41852</v>
      </c>
      <c r="B131" s="44">
        <v>3590</v>
      </c>
      <c r="C131" s="44">
        <v>2830846</v>
      </c>
      <c r="D131" s="44">
        <v>150</v>
      </c>
      <c r="E131" s="44">
        <v>33510</v>
      </c>
      <c r="F131" s="44">
        <v>131</v>
      </c>
      <c r="G131" s="44">
        <v>539973</v>
      </c>
      <c r="H131" s="45">
        <f t="shared" si="74"/>
        <v>3871</v>
      </c>
      <c r="I131" s="45">
        <f t="shared" si="74"/>
        <v>3404329</v>
      </c>
      <c r="J131" s="46" t="s">
        <v>42</v>
      </c>
      <c r="K131" s="47" t="s">
        <v>48</v>
      </c>
      <c r="L131" s="47" t="s">
        <v>40</v>
      </c>
      <c r="M131" s="53"/>
      <c r="N131" s="48">
        <f t="shared" si="67"/>
        <v>41852</v>
      </c>
      <c r="O131" s="49">
        <v>8.4849999999999995E-2</v>
      </c>
      <c r="P131" s="50">
        <v>7.6999999999999999E-2</v>
      </c>
      <c r="Q131" s="54">
        <v>22222.14109999999</v>
      </c>
      <c r="R131" s="49">
        <v>8.4849999999999995E-2</v>
      </c>
      <c r="S131" s="50">
        <v>7.6999999999999999E-2</v>
      </c>
      <c r="T131" s="54">
        <v>263.05349999999987</v>
      </c>
      <c r="U131" s="49">
        <v>7.9560000000000006E-2</v>
      </c>
      <c r="V131" s="50">
        <v>7.6999999999999999E-2</v>
      </c>
      <c r="W131" s="55">
        <v>1382.3308800000036</v>
      </c>
      <c r="X131" s="52">
        <f t="shared" si="75"/>
        <v>23867.525479999993</v>
      </c>
      <c r="Y131" s="52">
        <f t="shared" si="73"/>
        <v>788.53649025069637</v>
      </c>
    </row>
    <row r="132" spans="1:25" s="56" customFormat="1" x14ac:dyDescent="0.25">
      <c r="A132" s="43">
        <v>41821</v>
      </c>
      <c r="B132" s="44">
        <v>3685</v>
      </c>
      <c r="C132" s="44">
        <v>3385759</v>
      </c>
      <c r="D132" s="44">
        <v>158</v>
      </c>
      <c r="E132" s="44">
        <v>37370</v>
      </c>
      <c r="F132" s="44">
        <v>136</v>
      </c>
      <c r="G132" s="44">
        <v>591316</v>
      </c>
      <c r="H132" s="45">
        <f t="shared" si="74"/>
        <v>3979</v>
      </c>
      <c r="I132" s="45">
        <f t="shared" si="74"/>
        <v>4014445</v>
      </c>
      <c r="J132" s="46" t="s">
        <v>42</v>
      </c>
      <c r="K132" s="47" t="s">
        <v>48</v>
      </c>
      <c r="L132" s="47" t="s">
        <v>40</v>
      </c>
      <c r="M132" s="53"/>
      <c r="N132" s="48">
        <f t="shared" ref="N132:N144" si="76">A132</f>
        <v>41821</v>
      </c>
      <c r="O132" s="49">
        <v>8.4849999999999995E-2</v>
      </c>
      <c r="P132" s="50">
        <v>7.6999999999999999E-2</v>
      </c>
      <c r="Q132" s="54">
        <v>26578.208149999988</v>
      </c>
      <c r="R132" s="49">
        <v>8.4849999999999995E-2</v>
      </c>
      <c r="S132" s="50">
        <v>7.6999999999999999E-2</v>
      </c>
      <c r="T132" s="54">
        <v>293.35449999999986</v>
      </c>
      <c r="U132" s="49">
        <v>7.9560000000000006E-2</v>
      </c>
      <c r="V132" s="50">
        <v>7.6999999999999999E-2</v>
      </c>
      <c r="W132" s="55">
        <v>1513.768960000004</v>
      </c>
      <c r="X132" s="52">
        <f t="shared" si="75"/>
        <v>28385.33160999999</v>
      </c>
      <c r="Y132" s="52">
        <f t="shared" si="73"/>
        <v>918.79484396200814</v>
      </c>
    </row>
    <row r="133" spans="1:25" s="56" customFormat="1" x14ac:dyDescent="0.25">
      <c r="A133" s="43">
        <v>41791</v>
      </c>
      <c r="B133" s="44">
        <v>3659</v>
      </c>
      <c r="C133" s="44">
        <v>2318165</v>
      </c>
      <c r="D133" s="44">
        <v>165</v>
      </c>
      <c r="E133" s="44">
        <v>69501</v>
      </c>
      <c r="F133" s="44">
        <v>140</v>
      </c>
      <c r="G133" s="44">
        <v>596836</v>
      </c>
      <c r="H133" s="45">
        <f t="shared" si="74"/>
        <v>3964</v>
      </c>
      <c r="I133" s="45">
        <f t="shared" si="74"/>
        <v>2984502</v>
      </c>
      <c r="J133" s="46" t="s">
        <v>49</v>
      </c>
      <c r="K133" s="47" t="s">
        <v>48</v>
      </c>
      <c r="L133" s="47" t="s">
        <v>40</v>
      </c>
      <c r="M133" s="53"/>
      <c r="N133" s="48">
        <f t="shared" si="76"/>
        <v>41791</v>
      </c>
      <c r="O133" s="49">
        <v>8.4849999999999995E-2</v>
      </c>
      <c r="P133" s="50">
        <v>7.6999999999999999E-2</v>
      </c>
      <c r="Q133" s="54">
        <v>18197.595249999991</v>
      </c>
      <c r="R133" s="49">
        <v>8.4849999999999995E-2</v>
      </c>
      <c r="S133" s="50">
        <v>7.6999999999999999E-2</v>
      </c>
      <c r="T133" s="54">
        <v>545.58284999999967</v>
      </c>
      <c r="U133" s="49">
        <v>7.9560000000000006E-2</v>
      </c>
      <c r="V133" s="50">
        <v>7.6999999999999999E-2</v>
      </c>
      <c r="W133" s="55">
        <v>1527.900160000004</v>
      </c>
      <c r="X133" s="52">
        <f t="shared" si="75"/>
        <v>20271.078259999995</v>
      </c>
      <c r="Y133" s="52">
        <f t="shared" si="73"/>
        <v>633.55151680787105</v>
      </c>
    </row>
    <row r="134" spans="1:25" s="56" customFormat="1" x14ac:dyDescent="0.25">
      <c r="A134" s="43">
        <v>41760</v>
      </c>
      <c r="B134" s="44">
        <v>3683</v>
      </c>
      <c r="C134" s="44">
        <v>2268997</v>
      </c>
      <c r="D134" s="44">
        <v>171</v>
      </c>
      <c r="E134" s="44">
        <v>82132</v>
      </c>
      <c r="F134" s="44">
        <v>139</v>
      </c>
      <c r="G134" s="44">
        <v>471130</v>
      </c>
      <c r="H134" s="45">
        <f t="shared" si="74"/>
        <v>3993</v>
      </c>
      <c r="I134" s="45">
        <f t="shared" si="74"/>
        <v>2822259</v>
      </c>
      <c r="J134" s="46" t="s">
        <v>49</v>
      </c>
      <c r="K134" s="47" t="s">
        <v>50</v>
      </c>
      <c r="L134" s="47" t="s">
        <v>40</v>
      </c>
      <c r="M134" s="53"/>
      <c r="N134" s="48">
        <f t="shared" si="76"/>
        <v>41760</v>
      </c>
      <c r="O134" s="49">
        <v>9.2759999999999995E-2</v>
      </c>
      <c r="P134" s="50">
        <v>9.2149999999999996E-2</v>
      </c>
      <c r="Q134" s="54">
        <v>1384.0881699999986</v>
      </c>
      <c r="R134" s="49">
        <v>9.2759999999999995E-2</v>
      </c>
      <c r="S134" s="50">
        <v>9.2149999999999996E-2</v>
      </c>
      <c r="T134" s="54">
        <v>50.100519999999953</v>
      </c>
      <c r="U134" s="49">
        <v>9.2240000000000003E-2</v>
      </c>
      <c r="V134" s="50">
        <v>9.2149999999999996E-2</v>
      </c>
      <c r="W134" s="55">
        <v>42.401700000003174</v>
      </c>
      <c r="X134" s="52">
        <f t="shared" si="75"/>
        <v>1476.5903900000017</v>
      </c>
      <c r="Y134" s="52">
        <f t="shared" si="73"/>
        <v>616.07303828400757</v>
      </c>
    </row>
    <row r="135" spans="1:25" s="56" customFormat="1" x14ac:dyDescent="0.25">
      <c r="A135" s="43">
        <v>41730</v>
      </c>
      <c r="B135" s="44">
        <v>3694</v>
      </c>
      <c r="C135" s="44">
        <v>2438636</v>
      </c>
      <c r="D135" s="44">
        <v>166</v>
      </c>
      <c r="E135" s="44">
        <v>75888</v>
      </c>
      <c r="F135" s="44">
        <v>139</v>
      </c>
      <c r="G135" s="44">
        <v>437647</v>
      </c>
      <c r="H135" s="45">
        <f t="shared" ref="H135:I144" si="77">F135+D135+B135</f>
        <v>3999</v>
      </c>
      <c r="I135" s="45">
        <f t="shared" si="77"/>
        <v>2952171</v>
      </c>
      <c r="J135" s="46" t="s">
        <v>49</v>
      </c>
      <c r="K135" s="47" t="s">
        <v>50</v>
      </c>
      <c r="L135" s="47" t="s">
        <v>40</v>
      </c>
      <c r="M135" s="53"/>
      <c r="N135" s="48">
        <f t="shared" si="76"/>
        <v>41730</v>
      </c>
      <c r="O135" s="49">
        <v>9.2759999999999995E-2</v>
      </c>
      <c r="P135" s="50">
        <v>9.2149999999999996E-2</v>
      </c>
      <c r="Q135" s="54">
        <v>1487.5679599999987</v>
      </c>
      <c r="R135" s="49">
        <v>9.2759999999999995E-2</v>
      </c>
      <c r="S135" s="50">
        <v>9.2149999999999996E-2</v>
      </c>
      <c r="T135" s="54">
        <v>46.291679999999957</v>
      </c>
      <c r="U135" s="49">
        <v>9.2240000000000003E-2</v>
      </c>
      <c r="V135" s="50">
        <v>9.2149999999999996E-2</v>
      </c>
      <c r="W135" s="55">
        <v>39.388230000002949</v>
      </c>
      <c r="X135" s="52">
        <f t="shared" si="75"/>
        <v>1573.2478700000015</v>
      </c>
      <c r="Y135" s="52">
        <f t="shared" si="73"/>
        <v>660.161342717921</v>
      </c>
    </row>
    <row r="136" spans="1:25" s="56" customFormat="1" x14ac:dyDescent="0.25">
      <c r="A136" s="43">
        <v>41699</v>
      </c>
      <c r="B136" s="44">
        <v>3729</v>
      </c>
      <c r="C136" s="44">
        <v>2839754</v>
      </c>
      <c r="D136" s="44">
        <v>162</v>
      </c>
      <c r="E136" s="44">
        <v>80782</v>
      </c>
      <c r="F136" s="44">
        <v>140</v>
      </c>
      <c r="G136" s="44">
        <v>491413</v>
      </c>
      <c r="H136" s="45">
        <f t="shared" si="77"/>
        <v>4031</v>
      </c>
      <c r="I136" s="45">
        <f t="shared" si="77"/>
        <v>3411949</v>
      </c>
      <c r="J136" s="46" t="s">
        <v>49</v>
      </c>
      <c r="K136" s="47" t="s">
        <v>50</v>
      </c>
      <c r="L136" s="47" t="s">
        <v>40</v>
      </c>
      <c r="M136" s="57"/>
      <c r="N136" s="48">
        <f t="shared" si="76"/>
        <v>41699</v>
      </c>
      <c r="O136" s="49">
        <v>9.2759999999999995E-2</v>
      </c>
      <c r="P136" s="50">
        <v>9.2149999999999996E-2</v>
      </c>
      <c r="Q136" s="54">
        <v>1732.2499399999983</v>
      </c>
      <c r="R136" s="49">
        <v>9.2759999999999995E-2</v>
      </c>
      <c r="S136" s="50">
        <v>9.2149999999999996E-2</v>
      </c>
      <c r="T136" s="54">
        <v>49.277019999999951</v>
      </c>
      <c r="U136" s="49">
        <v>9.2240000000000003E-2</v>
      </c>
      <c r="V136" s="50">
        <v>9.2149999999999996E-2</v>
      </c>
      <c r="W136" s="55">
        <v>44.227170000003312</v>
      </c>
      <c r="X136" s="52">
        <f t="shared" si="75"/>
        <v>1825.7541300000016</v>
      </c>
      <c r="Y136" s="52">
        <f t="shared" si="73"/>
        <v>761.5323142933762</v>
      </c>
    </row>
    <row r="137" spans="1:25" s="56" customFormat="1" x14ac:dyDescent="0.25">
      <c r="A137" s="43">
        <v>41671</v>
      </c>
      <c r="B137" s="44">
        <v>3755</v>
      </c>
      <c r="C137" s="44">
        <v>3271978</v>
      </c>
      <c r="D137" s="44">
        <v>169</v>
      </c>
      <c r="E137" s="44">
        <v>88178</v>
      </c>
      <c r="F137" s="44">
        <v>141</v>
      </c>
      <c r="G137" s="44">
        <v>531026</v>
      </c>
      <c r="H137" s="45">
        <f t="shared" si="77"/>
        <v>4065</v>
      </c>
      <c r="I137" s="45">
        <f t="shared" si="77"/>
        <v>3891182</v>
      </c>
      <c r="J137" s="46" t="s">
        <v>49</v>
      </c>
      <c r="K137" s="47" t="s">
        <v>50</v>
      </c>
      <c r="L137" s="47" t="s">
        <v>40</v>
      </c>
      <c r="M137" s="57"/>
      <c r="N137" s="48">
        <f t="shared" si="76"/>
        <v>41671</v>
      </c>
      <c r="O137" s="49">
        <v>9.2759999999999995E-2</v>
      </c>
      <c r="P137" s="50">
        <v>9.2149999999999996E-2</v>
      </c>
      <c r="Q137" s="54">
        <v>1995.906579999998</v>
      </c>
      <c r="R137" s="49">
        <v>9.2759999999999995E-2</v>
      </c>
      <c r="S137" s="50">
        <v>9.2149999999999996E-2</v>
      </c>
      <c r="T137" s="54">
        <v>53.788579999999953</v>
      </c>
      <c r="U137" s="49">
        <v>9.2240000000000003E-2</v>
      </c>
      <c r="V137" s="50">
        <v>9.2149999999999996E-2</v>
      </c>
      <c r="W137" s="55">
        <v>47.792340000003577</v>
      </c>
      <c r="X137" s="52">
        <f t="shared" si="75"/>
        <v>2097.4875000000015</v>
      </c>
      <c r="Y137" s="52">
        <f t="shared" si="73"/>
        <v>871.36564580559252</v>
      </c>
    </row>
    <row r="138" spans="1:25" s="56" customFormat="1" x14ac:dyDescent="0.25">
      <c r="A138" s="43">
        <v>41640</v>
      </c>
      <c r="B138" s="44">
        <v>3771</v>
      </c>
      <c r="C138" s="44">
        <v>3522985</v>
      </c>
      <c r="D138" s="44">
        <v>160</v>
      </c>
      <c r="E138" s="44">
        <v>92092</v>
      </c>
      <c r="F138" s="44">
        <v>146</v>
      </c>
      <c r="G138" s="44">
        <v>556880</v>
      </c>
      <c r="H138" s="45">
        <f t="shared" si="77"/>
        <v>4077</v>
      </c>
      <c r="I138" s="45">
        <f t="shared" si="77"/>
        <v>4171957</v>
      </c>
      <c r="J138" s="46" t="s">
        <v>49</v>
      </c>
      <c r="K138" s="47" t="s">
        <v>50</v>
      </c>
      <c r="L138" s="47" t="s">
        <v>40</v>
      </c>
      <c r="M138" s="57"/>
      <c r="N138" s="48">
        <f t="shared" si="76"/>
        <v>41640</v>
      </c>
      <c r="O138" s="49">
        <v>9.2759999999999995E-2</v>
      </c>
      <c r="P138" s="50">
        <v>9.2149999999999996E-2</v>
      </c>
      <c r="Q138" s="54">
        <v>2149.0208499999981</v>
      </c>
      <c r="R138" s="49">
        <v>9.2759999999999995E-2</v>
      </c>
      <c r="S138" s="50">
        <v>9.2149999999999996E-2</v>
      </c>
      <c r="T138" s="54">
        <v>56.176119999999948</v>
      </c>
      <c r="U138" s="49">
        <v>9.2240000000000003E-2</v>
      </c>
      <c r="V138" s="50">
        <v>9.2149999999999996E-2</v>
      </c>
      <c r="W138" s="55">
        <v>50.119200000003751</v>
      </c>
      <c r="X138" s="52">
        <f t="shared" si="75"/>
        <v>2255.3161700000019</v>
      </c>
      <c r="Y138" s="52">
        <f t="shared" si="73"/>
        <v>934.23097321665341</v>
      </c>
    </row>
    <row r="139" spans="1:25" s="56" customFormat="1" x14ac:dyDescent="0.25">
      <c r="A139" s="43">
        <v>41609</v>
      </c>
      <c r="B139" s="44">
        <v>3828</v>
      </c>
      <c r="C139" s="44">
        <v>3008726</v>
      </c>
      <c r="D139" s="44">
        <v>166</v>
      </c>
      <c r="E139" s="44">
        <v>85198</v>
      </c>
      <c r="F139" s="44">
        <v>148</v>
      </c>
      <c r="G139" s="44">
        <v>488262</v>
      </c>
      <c r="H139" s="45">
        <f t="shared" si="77"/>
        <v>4142</v>
      </c>
      <c r="I139" s="45">
        <f t="shared" si="77"/>
        <v>3582186</v>
      </c>
      <c r="J139" s="46" t="s">
        <v>49</v>
      </c>
      <c r="K139" s="47" t="s">
        <v>50</v>
      </c>
      <c r="L139" s="47" t="s">
        <v>40</v>
      </c>
      <c r="M139" s="57"/>
      <c r="N139" s="48">
        <f t="shared" si="76"/>
        <v>41609</v>
      </c>
      <c r="O139" s="49">
        <v>9.2759999999999995E-2</v>
      </c>
      <c r="P139" s="50">
        <v>9.2149999999999996E-2</v>
      </c>
      <c r="Q139" s="54">
        <v>1835.3228599999984</v>
      </c>
      <c r="R139" s="49">
        <v>9.2759999999999995E-2</v>
      </c>
      <c r="S139" s="50">
        <v>9.2149999999999996E-2</v>
      </c>
      <c r="T139" s="54">
        <v>51.970779999999948</v>
      </c>
      <c r="U139" s="49">
        <v>9.2240000000000003E-2</v>
      </c>
      <c r="V139" s="50">
        <v>9.2149999999999996E-2</v>
      </c>
      <c r="W139" s="55">
        <v>43.943580000003294</v>
      </c>
      <c r="X139" s="52">
        <f t="shared" si="75"/>
        <v>1931.2372200000016</v>
      </c>
      <c r="Y139" s="52">
        <f t="shared" si="73"/>
        <v>785.97857889237196</v>
      </c>
    </row>
    <row r="140" spans="1:25" s="56" customFormat="1" x14ac:dyDescent="0.25">
      <c r="A140" s="43">
        <v>41579</v>
      </c>
      <c r="B140" s="44">
        <v>3846</v>
      </c>
      <c r="C140" s="44">
        <v>2593974</v>
      </c>
      <c r="D140" s="44">
        <v>167.49488847583643</v>
      </c>
      <c r="E140" s="44">
        <v>75543.463025369158</v>
      </c>
      <c r="F140" s="44">
        <v>143.50511152416357</v>
      </c>
      <c r="G140" s="44">
        <v>470451.53697463084</v>
      </c>
      <c r="H140" s="45">
        <f t="shared" si="77"/>
        <v>4157</v>
      </c>
      <c r="I140" s="45">
        <f t="shared" si="77"/>
        <v>3139969</v>
      </c>
      <c r="J140" s="46" t="s">
        <v>49</v>
      </c>
      <c r="K140" s="47" t="s">
        <v>51</v>
      </c>
      <c r="L140" s="47" t="s">
        <v>40</v>
      </c>
      <c r="M140" s="57"/>
      <c r="N140" s="48">
        <f t="shared" si="76"/>
        <v>41579</v>
      </c>
      <c r="O140" s="49">
        <v>7.8509999999999996E-2</v>
      </c>
      <c r="P140" s="50">
        <v>7.7499999999999999E-2</v>
      </c>
      <c r="Q140" s="54">
        <v>2619.9137399999922</v>
      </c>
      <c r="R140" s="49">
        <v>7.8509999999999996E-2</v>
      </c>
      <c r="S140" s="50">
        <v>7.7499999999999999E-2</v>
      </c>
      <c r="T140" s="54">
        <v>76.298897655622625</v>
      </c>
      <c r="U140" s="49">
        <v>7.2230000000000003E-2</v>
      </c>
      <c r="V140" s="50">
        <v>7.7499999999999999E-2</v>
      </c>
      <c r="W140" s="55">
        <v>-2479.2795998563029</v>
      </c>
      <c r="X140" s="52">
        <f t="shared" si="75"/>
        <v>216.93303779931193</v>
      </c>
      <c r="Y140" s="52">
        <f t="shared" si="73"/>
        <v>674.4602184087363</v>
      </c>
    </row>
    <row r="141" spans="1:25" s="56" customFormat="1" x14ac:dyDescent="0.25">
      <c r="A141" s="43">
        <v>41548</v>
      </c>
      <c r="B141" s="44">
        <v>3903</v>
      </c>
      <c r="C141" s="44">
        <v>2227146</v>
      </c>
      <c r="D141" s="44">
        <v>172.88057620817844</v>
      </c>
      <c r="E141" s="44">
        <v>73335.80270607541</v>
      </c>
      <c r="F141" s="44">
        <v>148.11942379182156</v>
      </c>
      <c r="G141" s="44">
        <v>456703.19729392458</v>
      </c>
      <c r="H141" s="45">
        <f t="shared" si="77"/>
        <v>4224</v>
      </c>
      <c r="I141" s="45">
        <f t="shared" si="77"/>
        <v>2757185</v>
      </c>
      <c r="J141" s="46" t="s">
        <v>49</v>
      </c>
      <c r="K141" s="47" t="s">
        <v>51</v>
      </c>
      <c r="L141" s="47" t="s">
        <v>40</v>
      </c>
      <c r="M141" s="57"/>
      <c r="N141" s="48">
        <f t="shared" si="76"/>
        <v>41548</v>
      </c>
      <c r="O141" s="49">
        <v>7.8509999999999996E-2</v>
      </c>
      <c r="P141" s="50">
        <v>7.7499999999999999E-2</v>
      </c>
      <c r="Q141" s="54">
        <v>2249.4174599999933</v>
      </c>
      <c r="R141" s="49">
        <v>7.8509999999999996E-2</v>
      </c>
      <c r="S141" s="50">
        <v>7.7499999999999999E-2</v>
      </c>
      <c r="T141" s="54">
        <v>74.069160733135945</v>
      </c>
      <c r="U141" s="49">
        <v>7.2230000000000003E-2</v>
      </c>
      <c r="V141" s="50">
        <v>7.7499999999999999E-2</v>
      </c>
      <c r="W141" s="55">
        <v>-2406.8258497389811</v>
      </c>
      <c r="X141" s="52">
        <f t="shared" si="75"/>
        <v>-83.339229005851848</v>
      </c>
      <c r="Y141" s="52">
        <f t="shared" si="73"/>
        <v>570.62413528055345</v>
      </c>
    </row>
    <row r="142" spans="1:25" s="56" customFormat="1" x14ac:dyDescent="0.25">
      <c r="A142" s="43">
        <v>41518</v>
      </c>
      <c r="B142" s="44">
        <v>3933</v>
      </c>
      <c r="C142" s="44">
        <v>3098862</v>
      </c>
      <c r="D142" s="44">
        <v>171.26486988847583</v>
      </c>
      <c r="E142" s="44">
        <v>88646.499827705324</v>
      </c>
      <c r="F142" s="44">
        <v>146.73513011152414</v>
      </c>
      <c r="G142" s="44">
        <v>552051.50017229468</v>
      </c>
      <c r="H142" s="45">
        <f t="shared" si="77"/>
        <v>4251</v>
      </c>
      <c r="I142" s="45">
        <f t="shared" si="77"/>
        <v>3739560</v>
      </c>
      <c r="J142" s="46" t="s">
        <v>49</v>
      </c>
      <c r="K142" s="47" t="s">
        <v>51</v>
      </c>
      <c r="L142" s="47" t="s">
        <v>40</v>
      </c>
      <c r="M142" s="57"/>
      <c r="N142" s="48">
        <f t="shared" si="76"/>
        <v>41518</v>
      </c>
      <c r="O142" s="49">
        <v>7.8509999999999996E-2</v>
      </c>
      <c r="P142" s="50">
        <v>7.7499999999999999E-2</v>
      </c>
      <c r="Q142" s="54">
        <v>3129.8506199999906</v>
      </c>
      <c r="R142" s="49">
        <v>7.8509999999999996E-2</v>
      </c>
      <c r="S142" s="50">
        <v>7.7499999999999999E-2</v>
      </c>
      <c r="T142" s="54">
        <v>89.532964825982106</v>
      </c>
      <c r="U142" s="49">
        <v>7.2230000000000003E-2</v>
      </c>
      <c r="V142" s="50">
        <v>7.7499999999999999E-2</v>
      </c>
      <c r="W142" s="55">
        <v>-2909.3114059079912</v>
      </c>
      <c r="X142" s="52">
        <f t="shared" si="75"/>
        <v>310.07217891798155</v>
      </c>
      <c r="Y142" s="52">
        <f t="shared" si="73"/>
        <v>787.91304347826087</v>
      </c>
    </row>
    <row r="143" spans="1:25" s="56" customFormat="1" x14ac:dyDescent="0.25">
      <c r="A143" s="43">
        <v>41487</v>
      </c>
      <c r="B143" s="44">
        <v>3969</v>
      </c>
      <c r="C143" s="44">
        <v>3387404</v>
      </c>
      <c r="D143" s="44">
        <v>168.57202602230481</v>
      </c>
      <c r="E143" s="44">
        <v>91115.935862974482</v>
      </c>
      <c r="F143" s="44">
        <v>144.42797397769516</v>
      </c>
      <c r="G143" s="44">
        <v>567430.0641370255</v>
      </c>
      <c r="H143" s="45">
        <f t="shared" si="77"/>
        <v>4282</v>
      </c>
      <c r="I143" s="45">
        <f t="shared" si="77"/>
        <v>4045950</v>
      </c>
      <c r="J143" s="46" t="s">
        <v>49</v>
      </c>
      <c r="K143" s="47" t="s">
        <v>51</v>
      </c>
      <c r="L143" s="47" t="s">
        <v>40</v>
      </c>
      <c r="M143" s="57"/>
      <c r="N143" s="48">
        <f t="shared" si="76"/>
        <v>41487</v>
      </c>
      <c r="O143" s="49">
        <v>7.8509999999999996E-2</v>
      </c>
      <c r="P143" s="50">
        <v>7.7499999999999999E-2</v>
      </c>
      <c r="Q143" s="54">
        <v>3421.2780399999897</v>
      </c>
      <c r="R143" s="49">
        <v>7.8509999999999996E-2</v>
      </c>
      <c r="S143" s="50">
        <v>7.7499999999999999E-2</v>
      </c>
      <c r="T143" s="54">
        <v>92.027095221603957</v>
      </c>
      <c r="U143" s="49">
        <v>7.2230000000000003E-2</v>
      </c>
      <c r="V143" s="50">
        <v>7.7499999999999999E-2</v>
      </c>
      <c r="W143" s="55">
        <v>-2990.3564380021226</v>
      </c>
      <c r="X143" s="52">
        <f t="shared" si="75"/>
        <v>522.94869721947089</v>
      </c>
      <c r="Y143" s="52">
        <f t="shared" si="73"/>
        <v>853.46535651297552</v>
      </c>
    </row>
    <row r="144" spans="1:25" x14ac:dyDescent="0.25">
      <c r="A144" s="43">
        <v>41456</v>
      </c>
      <c r="B144" s="44">
        <v>2442</v>
      </c>
      <c r="C144" s="44">
        <v>2173409</v>
      </c>
      <c r="D144" s="44">
        <v>92.633828996282517</v>
      </c>
      <c r="E144" s="44">
        <v>48000.14719294713</v>
      </c>
      <c r="F144" s="44">
        <v>79.366171003717469</v>
      </c>
      <c r="G144" s="44">
        <v>298923.85280705284</v>
      </c>
      <c r="H144" s="45">
        <f t="shared" si="77"/>
        <v>2614</v>
      </c>
      <c r="I144" s="45">
        <f t="shared" si="77"/>
        <v>2520333</v>
      </c>
      <c r="J144" s="46" t="s">
        <v>49</v>
      </c>
      <c r="K144" s="47" t="s">
        <v>51</v>
      </c>
      <c r="L144" s="47" t="s">
        <v>40</v>
      </c>
      <c r="M144" s="57"/>
      <c r="N144" s="58">
        <f t="shared" si="76"/>
        <v>41456</v>
      </c>
      <c r="O144" s="49">
        <v>7.8509999999999996E-2</v>
      </c>
      <c r="P144" s="50">
        <v>7.7499999999999999E-2</v>
      </c>
      <c r="Q144" s="54">
        <v>2195.1430899999937</v>
      </c>
      <c r="R144" s="49">
        <v>7.8509999999999996E-2</v>
      </c>
      <c r="S144" s="50">
        <v>7.7499999999999999E-2</v>
      </c>
      <c r="T144" s="54">
        <v>48.480148664876459</v>
      </c>
      <c r="U144" s="49">
        <v>7.2230000000000003E-2</v>
      </c>
      <c r="V144" s="50">
        <v>7.7499999999999999E-2</v>
      </c>
      <c r="W144" s="55">
        <v>-1575.3287042931674</v>
      </c>
      <c r="X144" s="52">
        <f t="shared" si="75"/>
        <v>668.29453437170264</v>
      </c>
      <c r="Y144" s="52">
        <f t="shared" si="73"/>
        <v>890.01187551187547</v>
      </c>
    </row>
    <row r="146" spans="1:25" s="42" customFormat="1" x14ac:dyDescent="0.25">
      <c r="A146" s="63" t="s">
        <v>55</v>
      </c>
      <c r="B146" s="64">
        <f>IFERROR(AVERAGE(B7:B144),0)</f>
        <v>3809.1705426356589</v>
      </c>
      <c r="C146" s="64">
        <f>IFERROR(AVERAGE(C7:C144),0)</f>
        <v>2589912.3875968992</v>
      </c>
      <c r="D146" s="64">
        <f t="shared" ref="C146:G146" si="78">IFERROR(AVERAGE(D7:D144),0)</f>
        <v>158.44842007434949</v>
      </c>
      <c r="E146" s="64">
        <f>IFERROR(AVERAGE(E7:E144),0)</f>
        <v>42150.712004768</v>
      </c>
      <c r="F146" s="64">
        <f t="shared" si="78"/>
        <v>205.33452566208462</v>
      </c>
      <c r="G146" s="64">
        <f t="shared" si="78"/>
        <v>378499.85388670489</v>
      </c>
      <c r="H146" s="64">
        <f>B146+D146+F146</f>
        <v>4172.9534883720935</v>
      </c>
      <c r="I146" s="64">
        <f>C146+E146+G146</f>
        <v>3010562.9534883723</v>
      </c>
      <c r="J146" s="65"/>
      <c r="K146" s="65"/>
      <c r="L146" s="65"/>
      <c r="M146" s="35"/>
      <c r="N146" s="66" t="s">
        <v>6</v>
      </c>
      <c r="O146" s="67"/>
      <c r="P146" s="68"/>
      <c r="Q146" s="69">
        <f>SUM(Q7:Q145)</f>
        <v>5029558.1733000008</v>
      </c>
      <c r="R146" s="70"/>
      <c r="S146" s="65"/>
      <c r="T146" s="69">
        <f>SUM(T7:T145)</f>
        <v>82739.96630710116</v>
      </c>
      <c r="U146" s="71"/>
      <c r="V146" s="65"/>
      <c r="W146" s="69">
        <f>SUM(W7:W145)</f>
        <v>388575.48784220126</v>
      </c>
      <c r="X146" s="69">
        <f>SUM(X7:X145)</f>
        <v>5500873.6274493001</v>
      </c>
      <c r="Y146" s="72">
        <f>IFERROR(C146/B146,0)</f>
        <v>679.91505200627614</v>
      </c>
    </row>
    <row r="147" spans="1:25" x14ac:dyDescent="0.25">
      <c r="B147" s="59"/>
      <c r="C147" s="59"/>
      <c r="D147" s="59"/>
      <c r="E147" s="59"/>
      <c r="F147" s="59"/>
      <c r="G147" s="59"/>
    </row>
    <row r="148" spans="1:25" hidden="1" x14ac:dyDescent="0.25">
      <c r="A148" s="60"/>
      <c r="B148" s="61"/>
      <c r="C148" s="61"/>
      <c r="D148" s="61"/>
      <c r="E148" s="61"/>
    </row>
    <row r="149" spans="1:25" hidden="1" x14ac:dyDescent="0.25">
      <c r="A149" t="s">
        <v>52</v>
      </c>
      <c r="D149" s="62">
        <f>SUM(D133:D139)</f>
        <v>1159</v>
      </c>
      <c r="E149" s="62">
        <f>SUM(E133:E139)</f>
        <v>573771</v>
      </c>
      <c r="F149" s="62">
        <f>SUM(F133:F139)</f>
        <v>993</v>
      </c>
      <c r="G149" s="62">
        <f>SUM(G133:G139)</f>
        <v>3573194</v>
      </c>
      <c r="H149" s="62"/>
      <c r="I149" s="62"/>
      <c r="J149" s="62">
        <f>G149+E149</f>
        <v>4146965</v>
      </c>
      <c r="K149" s="62">
        <f>E149+G149</f>
        <v>4146965</v>
      </c>
    </row>
    <row r="150" spans="1:25" hidden="1" x14ac:dyDescent="0.25"/>
    <row r="151" spans="1:25" hidden="1" x14ac:dyDescent="0.25">
      <c r="A151" t="s">
        <v>53</v>
      </c>
    </row>
  </sheetData>
  <mergeCells count="11">
    <mergeCell ref="A1:L1"/>
    <mergeCell ref="N1:Y1"/>
    <mergeCell ref="A2:L2"/>
    <mergeCell ref="N2:Y2"/>
    <mergeCell ref="N3:W3"/>
    <mergeCell ref="O5:Q5"/>
    <mergeCell ref="R5:T5"/>
    <mergeCell ref="U5:W5"/>
    <mergeCell ref="Y5:Y6"/>
    <mergeCell ref="A4:L4"/>
    <mergeCell ref="N4:Y4"/>
  </mergeCells>
  <printOptions horizontalCentered="1" verticalCentered="1"/>
  <pageMargins left="0.25" right="0.25" top="0.25" bottom="0.25" header="0.05" footer="0.05"/>
  <pageSetup scale="67" fitToWidth="2" orientation="landscape" r:id="rId1"/>
  <colBreaks count="1" manualBreakCount="1">
    <brk id="12" max="64"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workbookViewId="0"/>
  </sheetViews>
  <sheetFormatPr defaultRowHeight="15.75" x14ac:dyDescent="0.25"/>
  <cols>
    <col min="1" max="1" width="36.5703125" style="2" customWidth="1"/>
    <col min="2" max="4" width="24.85546875" style="2" customWidth="1"/>
    <col min="5" max="5" width="24" style="2" bestFit="1" customWidth="1"/>
    <col min="6" max="6" width="15.42578125" style="2" bestFit="1" customWidth="1"/>
    <col min="7" max="8" width="16.42578125" style="2" bestFit="1" customWidth="1"/>
    <col min="9" max="9" width="15" style="2" bestFit="1" customWidth="1"/>
    <col min="10" max="10" width="13" style="2" bestFit="1" customWidth="1"/>
    <col min="11" max="11" width="13.5703125" style="2" bestFit="1" customWidth="1"/>
    <col min="12" max="12" width="9.140625" style="2"/>
    <col min="13" max="14" width="9.28515625" style="2" bestFit="1" customWidth="1"/>
    <col min="15" max="15" width="11.5703125" style="2" bestFit="1" customWidth="1"/>
    <col min="16" max="27" width="9.140625" style="2"/>
    <col min="28" max="32" width="9.28515625" style="2" bestFit="1" customWidth="1"/>
    <col min="33" max="33" width="12.7109375" style="2" bestFit="1" customWidth="1"/>
    <col min="34" max="34" width="9.42578125" style="2" bestFit="1" customWidth="1"/>
    <col min="35" max="35" width="12.85546875" style="2" bestFit="1" customWidth="1"/>
    <col min="36" max="38" width="9.28515625" style="2" bestFit="1" customWidth="1"/>
    <col min="39" max="40" width="10.42578125" style="2" bestFit="1" customWidth="1"/>
    <col min="41" max="41" width="14.5703125" style="2" bestFit="1" customWidth="1"/>
    <col min="42" max="42" width="10.42578125" style="2" bestFit="1" customWidth="1"/>
    <col min="43" max="43" width="14.5703125" style="2" bestFit="1" customWidth="1"/>
    <col min="44" max="16384" width="9.140625" style="2"/>
  </cols>
  <sheetData>
    <row r="1" spans="1:11" x14ac:dyDescent="0.25">
      <c r="A1" s="1" t="s">
        <v>14</v>
      </c>
    </row>
    <row r="2" spans="1:11" x14ac:dyDescent="0.25">
      <c r="A2" s="6" t="s">
        <v>12</v>
      </c>
      <c r="B2" s="7" t="s">
        <v>56</v>
      </c>
      <c r="C2" s="7" t="s">
        <v>57</v>
      </c>
      <c r="D2" s="2" t="s">
        <v>5</v>
      </c>
      <c r="G2" s="17"/>
      <c r="H2" s="17"/>
      <c r="I2" s="17"/>
      <c r="J2" s="17"/>
    </row>
    <row r="3" spans="1:11" x14ac:dyDescent="0.25">
      <c r="A3" s="16" t="str">
        <f t="shared" ref="A3:A7" si="0">A12</f>
        <v>Q1'23</v>
      </c>
      <c r="B3" s="8">
        <f t="shared" ref="B3:B6" si="1">B12+C12+D12</f>
        <v>857802.67137000011</v>
      </c>
      <c r="C3" s="73"/>
      <c r="D3" s="2">
        <v>1</v>
      </c>
      <c r="F3" s="24"/>
      <c r="G3" s="17"/>
      <c r="H3" s="17"/>
      <c r="I3" s="17"/>
      <c r="J3" s="17"/>
      <c r="K3" s="24"/>
    </row>
    <row r="4" spans="1:11" x14ac:dyDescent="0.25">
      <c r="A4" s="16" t="str">
        <f t="shared" si="0"/>
        <v>Q2'23</v>
      </c>
      <c r="B4" s="8">
        <f t="shared" si="1"/>
        <v>856185.58348000003</v>
      </c>
      <c r="C4" s="73"/>
      <c r="D4" s="2">
        <v>2</v>
      </c>
      <c r="F4" s="24"/>
      <c r="G4" s="17"/>
      <c r="H4" s="17"/>
      <c r="I4" s="17"/>
      <c r="J4" s="17"/>
      <c r="K4" s="17"/>
    </row>
    <row r="5" spans="1:11" x14ac:dyDescent="0.25">
      <c r="A5" s="16" t="str">
        <f t="shared" si="0"/>
        <v>Q3'23</v>
      </c>
      <c r="B5" s="8">
        <f t="shared" si="1"/>
        <v>842134.39389000006</v>
      </c>
      <c r="C5" s="73"/>
      <c r="D5" s="2">
        <v>3</v>
      </c>
      <c r="F5" s="24"/>
      <c r="G5" s="17"/>
      <c r="H5" s="17"/>
      <c r="I5" s="17"/>
      <c r="J5" s="17"/>
      <c r="K5" s="17"/>
    </row>
    <row r="6" spans="1:11" x14ac:dyDescent="0.25">
      <c r="A6" s="16" t="str">
        <f t="shared" si="0"/>
        <v>Q4'23</v>
      </c>
      <c r="B6" s="8">
        <f t="shared" si="1"/>
        <v>858590.41045999981</v>
      </c>
      <c r="C6" s="73"/>
      <c r="D6" s="2">
        <v>4</v>
      </c>
      <c r="F6" s="24"/>
      <c r="G6" s="17"/>
      <c r="H6" s="17"/>
      <c r="I6" s="17"/>
      <c r="J6" s="17"/>
      <c r="K6" s="17"/>
    </row>
    <row r="7" spans="1:11" x14ac:dyDescent="0.25">
      <c r="A7" s="16" t="str">
        <f t="shared" si="0"/>
        <v>Q1'24</v>
      </c>
      <c r="B7" s="8">
        <f t="shared" ref="B7" si="2">B16+C16+D16</f>
        <v>711344.96025999996</v>
      </c>
      <c r="C7" s="73"/>
      <c r="D7" s="2">
        <v>5</v>
      </c>
      <c r="F7" s="24"/>
      <c r="G7" s="17"/>
      <c r="H7" s="17"/>
      <c r="I7" s="17"/>
      <c r="J7" s="17"/>
      <c r="K7" s="17"/>
    </row>
    <row r="8" spans="1:11" x14ac:dyDescent="0.25">
      <c r="A8" s="16"/>
      <c r="B8" s="8"/>
      <c r="E8" s="24"/>
      <c r="F8" s="24"/>
      <c r="G8" s="17"/>
      <c r="H8" s="17"/>
      <c r="I8" s="17"/>
      <c r="J8" s="17"/>
      <c r="K8" s="17"/>
    </row>
    <row r="9" spans="1:11" x14ac:dyDescent="0.25">
      <c r="E9" s="24"/>
      <c r="F9" s="24"/>
      <c r="G9" s="17"/>
      <c r="H9" s="17"/>
      <c r="I9" s="17"/>
      <c r="J9" s="17"/>
      <c r="K9" s="17"/>
    </row>
    <row r="10" spans="1:11" x14ac:dyDescent="0.25">
      <c r="A10" s="1" t="s">
        <v>13</v>
      </c>
      <c r="E10" s="24"/>
      <c r="F10" s="24"/>
      <c r="G10" s="17"/>
      <c r="H10" s="17"/>
      <c r="I10" s="17"/>
      <c r="J10" s="17"/>
      <c r="K10" s="17"/>
    </row>
    <row r="11" spans="1:11" ht="27.75" customHeight="1" x14ac:dyDescent="0.25">
      <c r="A11" s="6" t="s">
        <v>12</v>
      </c>
      <c r="B11" s="9" t="s">
        <v>2</v>
      </c>
      <c r="C11" s="9" t="s">
        <v>17</v>
      </c>
      <c r="D11" s="9" t="s">
        <v>18</v>
      </c>
      <c r="E11" s="2" t="s">
        <v>5</v>
      </c>
      <c r="F11" s="24"/>
      <c r="G11" s="17"/>
      <c r="H11" s="17"/>
      <c r="I11" s="17"/>
      <c r="J11" s="17"/>
      <c r="K11" s="17"/>
    </row>
    <row r="12" spans="1:11" x14ac:dyDescent="0.25">
      <c r="A12" s="16" t="s">
        <v>67</v>
      </c>
      <c r="B12" s="8">
        <v>743077.60499000002</v>
      </c>
      <c r="C12" s="8">
        <v>13490.479149999999</v>
      </c>
      <c r="D12" s="8">
        <v>101234.58723</v>
      </c>
      <c r="E12" s="2">
        <v>1</v>
      </c>
      <c r="G12" s="17"/>
      <c r="H12" s="17"/>
      <c r="I12" s="17"/>
      <c r="J12" s="17"/>
    </row>
    <row r="13" spans="1:11" x14ac:dyDescent="0.25">
      <c r="A13" s="16" t="s">
        <v>71</v>
      </c>
      <c r="B13" s="8">
        <v>746199.79217999999</v>
      </c>
      <c r="C13" s="8">
        <v>9984.7632999999987</v>
      </c>
      <c r="D13" s="8">
        <v>100001.02800000001</v>
      </c>
      <c r="E13" s="2">
        <v>2</v>
      </c>
      <c r="G13" s="17"/>
      <c r="H13" s="17"/>
      <c r="I13" s="17"/>
      <c r="J13" s="17"/>
    </row>
    <row r="14" spans="1:11" x14ac:dyDescent="0.25">
      <c r="A14" s="16" t="s">
        <v>72</v>
      </c>
      <c r="B14" s="8">
        <v>731175.25696000003</v>
      </c>
      <c r="C14" s="8">
        <v>10173.098719999998</v>
      </c>
      <c r="D14" s="8">
        <v>100786.03821</v>
      </c>
      <c r="E14" s="2">
        <v>3</v>
      </c>
      <c r="G14" s="17"/>
      <c r="H14" s="17"/>
      <c r="I14" s="17"/>
      <c r="J14" s="17"/>
    </row>
    <row r="15" spans="1:11" x14ac:dyDescent="0.25">
      <c r="A15" s="16" t="s">
        <v>73</v>
      </c>
      <c r="B15" s="8">
        <v>752371.99799999991</v>
      </c>
      <c r="C15" s="8">
        <v>12583.421899999999</v>
      </c>
      <c r="D15" s="8">
        <v>93634.990559999991</v>
      </c>
      <c r="E15" s="2">
        <v>4</v>
      </c>
      <c r="G15" s="17"/>
      <c r="H15" s="17"/>
      <c r="I15" s="17"/>
      <c r="J15" s="17"/>
    </row>
    <row r="16" spans="1:11" x14ac:dyDescent="0.25">
      <c r="A16" s="16" t="s">
        <v>78</v>
      </c>
      <c r="B16" s="8">
        <v>609411.66460000002</v>
      </c>
      <c r="C16" s="8">
        <v>12323.617460000001</v>
      </c>
      <c r="D16" s="8">
        <v>89609.678199999995</v>
      </c>
      <c r="E16" s="2">
        <v>5</v>
      </c>
      <c r="G16" s="17"/>
      <c r="H16" s="17"/>
      <c r="I16" s="17"/>
      <c r="J16" s="17"/>
    </row>
    <row r="17" spans="1:11" x14ac:dyDescent="0.25">
      <c r="A17" s="16"/>
      <c r="B17" s="8"/>
      <c r="C17" s="8"/>
      <c r="D17" s="8"/>
      <c r="E17" s="8"/>
      <c r="G17" s="17"/>
      <c r="H17" s="17"/>
      <c r="I17" s="17"/>
      <c r="J17" s="17"/>
    </row>
    <row r="18" spans="1:11" x14ac:dyDescent="0.25">
      <c r="H18" s="17"/>
    </row>
    <row r="19" spans="1:11" x14ac:dyDescent="0.25">
      <c r="A19" s="1" t="s">
        <v>8</v>
      </c>
      <c r="B19" s="1"/>
      <c r="C19" s="1"/>
      <c r="D19" s="1"/>
      <c r="E19" s="1"/>
      <c r="F19" s="1"/>
      <c r="G19" s="17"/>
      <c r="H19" s="17"/>
    </row>
    <row r="20" spans="1:11" x14ac:dyDescent="0.25">
      <c r="A20" s="1"/>
      <c r="B20" s="1"/>
      <c r="C20" s="1"/>
      <c r="D20" s="1"/>
      <c r="E20" s="1"/>
      <c r="F20" s="1"/>
      <c r="G20" s="25"/>
      <c r="H20" s="28"/>
    </row>
    <row r="21" spans="1:11" ht="28.5" customHeight="1" x14ac:dyDescent="0.25">
      <c r="A21" s="3"/>
      <c r="B21" s="4" t="s">
        <v>1</v>
      </c>
      <c r="C21" s="1"/>
      <c r="D21" s="1"/>
      <c r="E21" s="1"/>
      <c r="F21" s="21"/>
      <c r="G21" s="25"/>
      <c r="H21" s="28"/>
    </row>
    <row r="22" spans="1:11" x14ac:dyDescent="0.25">
      <c r="A22" s="5" t="s">
        <v>2</v>
      </c>
      <c r="B22" s="18">
        <v>3959</v>
      </c>
      <c r="C22" s="1"/>
      <c r="D22" s="1"/>
      <c r="E22" s="1"/>
      <c r="F22" s="26"/>
      <c r="G22" s="25"/>
      <c r="H22" s="28"/>
    </row>
    <row r="23" spans="1:11" x14ac:dyDescent="0.25">
      <c r="A23" s="5" t="s">
        <v>17</v>
      </c>
      <c r="B23" s="18">
        <v>171</v>
      </c>
      <c r="C23" s="1"/>
      <c r="D23" s="1"/>
      <c r="E23" s="1"/>
      <c r="F23" s="22"/>
      <c r="G23" s="25"/>
      <c r="H23" s="28"/>
      <c r="I23" s="17"/>
      <c r="J23" s="17"/>
      <c r="K23" s="17"/>
    </row>
    <row r="24" spans="1:11" x14ac:dyDescent="0.25">
      <c r="A24" s="5" t="s">
        <v>18</v>
      </c>
      <c r="B24" s="18">
        <v>194</v>
      </c>
      <c r="C24" s="1"/>
      <c r="D24" s="1"/>
      <c r="E24" s="1"/>
      <c r="F24" s="22"/>
      <c r="G24" s="25"/>
      <c r="H24" s="28"/>
      <c r="I24" s="17"/>
      <c r="J24" s="17"/>
      <c r="K24" s="17"/>
    </row>
    <row r="25" spans="1:11" x14ac:dyDescent="0.25">
      <c r="A25" s="5" t="s">
        <v>58</v>
      </c>
      <c r="B25" s="27">
        <f>SUM(B22:B24)</f>
        <v>4324</v>
      </c>
      <c r="G25" s="25"/>
      <c r="H25" s="28"/>
      <c r="I25" s="17"/>
      <c r="J25" s="17"/>
      <c r="K25" s="17"/>
    </row>
    <row r="26" spans="1:11" x14ac:dyDescent="0.25">
      <c r="E26" s="2" t="str">
        <f>'Chart Data'!A25 &amp; " " &amp; TEXT('Chart Data'!B25, "#,#0")</f>
        <v>AVERAGE METERS/MONTH: 4,324</v>
      </c>
      <c r="G26" s="25"/>
      <c r="H26" s="28"/>
      <c r="I26" s="17"/>
      <c r="J26" s="17"/>
      <c r="K26" s="17"/>
    </row>
    <row r="27" spans="1:11" x14ac:dyDescent="0.25">
      <c r="A27" s="1" t="s">
        <v>9</v>
      </c>
      <c r="B27" s="1"/>
      <c r="C27" s="1"/>
      <c r="D27" s="1"/>
      <c r="E27" s="1"/>
      <c r="F27" s="1"/>
      <c r="G27" s="25"/>
      <c r="H27" s="28"/>
    </row>
    <row r="28" spans="1:11" x14ac:dyDescent="0.25">
      <c r="A28" s="1"/>
      <c r="B28" s="1"/>
      <c r="C28" s="1"/>
      <c r="G28" s="25"/>
      <c r="H28" s="28"/>
    </row>
    <row r="29" spans="1:11" ht="28.5" customHeight="1" x14ac:dyDescent="0.25">
      <c r="A29" s="3" t="s">
        <v>6</v>
      </c>
      <c r="B29" s="4" t="s">
        <v>10</v>
      </c>
      <c r="C29" s="1"/>
      <c r="F29" s="21"/>
      <c r="G29" s="25"/>
      <c r="H29" s="28"/>
    </row>
    <row r="30" spans="1:11" x14ac:dyDescent="0.25">
      <c r="A30" s="5" t="str">
        <f>+A22</f>
        <v>Residential</v>
      </c>
      <c r="B30" s="11">
        <v>2475790.6666666665</v>
      </c>
      <c r="C30" s="1"/>
      <c r="F30" s="23"/>
      <c r="G30" s="25"/>
      <c r="H30" s="28"/>
    </row>
    <row r="31" spans="1:11" x14ac:dyDescent="0.25">
      <c r="A31" s="5" t="str">
        <f t="shared" ref="A31:A32" si="3">+A23</f>
        <v>Sm Commercial</v>
      </c>
      <c r="B31" s="11">
        <v>50261</v>
      </c>
      <c r="C31" s="1"/>
      <c r="F31" s="23"/>
      <c r="G31" s="25"/>
      <c r="H31" s="28"/>
    </row>
    <row r="32" spans="1:11" x14ac:dyDescent="0.25">
      <c r="A32" s="5" t="str">
        <f t="shared" si="3"/>
        <v>Med Commercial</v>
      </c>
      <c r="B32" s="11">
        <v>374434.66666666669</v>
      </c>
      <c r="C32" s="1"/>
      <c r="F32" s="23"/>
      <c r="G32" s="24"/>
      <c r="H32" s="17"/>
    </row>
    <row r="33" spans="1:8" x14ac:dyDescent="0.25">
      <c r="A33" s="5" t="s">
        <v>59</v>
      </c>
      <c r="B33" s="15">
        <f>SUM(B30:B32)</f>
        <v>2900486.333333333</v>
      </c>
      <c r="E33" s="2" t="str">
        <f>'Chart Data'!A33&amp; " " &amp; TEXT('Chart Data'!B33, "#,#0")</f>
        <v>AVERAGE USAGE/MONTH: 2,900,486</v>
      </c>
      <c r="G33" s="24"/>
      <c r="H33" s="17"/>
    </row>
    <row r="34" spans="1:8" x14ac:dyDescent="0.25">
      <c r="G34" s="24"/>
      <c r="H34" s="24"/>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Lunenburg Aggregation Report</vt:lpstr>
      <vt:lpstr>Sheet1</vt:lpstr>
      <vt:lpstr>Lunenburg Detail</vt:lpstr>
      <vt:lpstr>Chart Data</vt:lpstr>
      <vt:lpstr>'Lunenburg Aggregation Report'!Print_Area</vt:lpstr>
      <vt:lpstr>'Lunenburg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2020-03-17T21:08:53Z</cp:lastPrinted>
  <dcterms:created xsi:type="dcterms:W3CDTF">2017-12-07T16:13:29Z</dcterms:created>
  <dcterms:modified xsi:type="dcterms:W3CDTF">2024-06-25T17:39:42Z</dcterms:modified>
</cp:coreProperties>
</file>